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05" windowWidth="24975" windowHeight="12045" tabRatio="815"/>
  </bookViews>
  <sheets>
    <sheet name="AT" sheetId="1" r:id="rId1"/>
    <sheet name="BE" sheetId="2" r:id="rId2"/>
    <sheet name="CH" sheetId="3" r:id="rId3"/>
    <sheet name="CZ" sheetId="9" r:id="rId4"/>
    <sheet name="DE" sheetId="4" r:id="rId5"/>
    <sheet name="ES" sheetId="5" r:id="rId6"/>
    <sheet name="FR" sheetId="6" r:id="rId7"/>
    <sheet name="HU" sheetId="7" r:id="rId8"/>
    <sheet name="IT" sheetId="8" r:id="rId9"/>
    <sheet name="JAP" sheetId="10" r:id="rId10"/>
    <sheet name="NL" sheetId="11" r:id="rId11"/>
    <sheet name="PL" sheetId="12" r:id="rId12"/>
    <sheet name="RU" sheetId="13" r:id="rId13"/>
    <sheet name="SI" sheetId="14" r:id="rId14"/>
    <sheet name="SK" sheetId="15" r:id="rId15"/>
    <sheet name="SE" sheetId="16" r:id="rId16"/>
    <sheet name="NO" sheetId="18" r:id="rId17"/>
    <sheet name="DK" sheetId="17" r:id="rId18"/>
    <sheet name="FI" sheetId="19" r:id="rId19"/>
    <sheet name="UK" sheetId="20" r:id="rId20"/>
  </sheets>
  <calcPr calcId="145621"/>
</workbook>
</file>

<file path=xl/calcChain.xml><?xml version="1.0" encoding="utf-8"?>
<calcChain xmlns="http://schemas.openxmlformats.org/spreadsheetml/2006/main">
  <c r="I8" i="6" l="1"/>
  <c r="H8" i="6"/>
  <c r="J17" i="13" l="1"/>
  <c r="J19" i="13"/>
  <c r="J20" i="13"/>
  <c r="J16" i="13"/>
  <c r="I17" i="13"/>
  <c r="I18" i="13"/>
  <c r="I19" i="13"/>
  <c r="I20" i="13"/>
  <c r="I16" i="13"/>
  <c r="H17" i="13"/>
  <c r="H19" i="13"/>
  <c r="H20" i="13"/>
  <c r="H16" i="13"/>
  <c r="G17" i="13"/>
  <c r="G18" i="13"/>
  <c r="G19" i="13"/>
  <c r="G20" i="13"/>
  <c r="G16" i="13"/>
  <c r="F17" i="13"/>
  <c r="F19" i="13"/>
  <c r="F20" i="13"/>
  <c r="F16" i="13"/>
  <c r="E17" i="13"/>
  <c r="E18" i="13"/>
  <c r="E19" i="13"/>
  <c r="E20" i="13"/>
  <c r="E16" i="13"/>
  <c r="G6" i="10" l="1"/>
  <c r="I5" i="10"/>
  <c r="I4" i="10"/>
  <c r="H5" i="10"/>
  <c r="H4" i="10"/>
  <c r="D14" i="10"/>
  <c r="F14" i="10" s="1"/>
  <c r="D13" i="10"/>
  <c r="F13" i="10" s="1"/>
  <c r="E6" i="10"/>
  <c r="D17" i="13"/>
  <c r="D18" i="13"/>
  <c r="D19" i="13"/>
  <c r="K19" i="13" s="1"/>
  <c r="D20" i="13"/>
  <c r="D16" i="13"/>
  <c r="C17" i="13"/>
  <c r="C18" i="13"/>
  <c r="C19" i="13"/>
  <c r="C20" i="13"/>
  <c r="C16" i="13"/>
  <c r="K20" i="13"/>
  <c r="E9" i="13"/>
  <c r="H18" i="13" l="1"/>
  <c r="J18" i="13"/>
  <c r="F18" i="13"/>
  <c r="D21" i="13"/>
  <c r="F15" i="10"/>
  <c r="D15" i="10"/>
  <c r="C21" i="13"/>
  <c r="K16" i="13"/>
  <c r="K21" i="13" s="1"/>
  <c r="G9" i="13"/>
  <c r="I5" i="13" s="1"/>
  <c r="I5" i="11"/>
  <c r="I6" i="11"/>
  <c r="I7" i="11"/>
  <c r="I4" i="11"/>
  <c r="H5" i="11"/>
  <c r="H6" i="11"/>
  <c r="H7" i="11"/>
  <c r="H4" i="11"/>
  <c r="J16" i="11"/>
  <c r="J17" i="11"/>
  <c r="J18" i="11"/>
  <c r="I16" i="11"/>
  <c r="I17" i="11"/>
  <c r="I18" i="11"/>
  <c r="H16" i="11"/>
  <c r="H17" i="11"/>
  <c r="H18" i="11"/>
  <c r="G16" i="11"/>
  <c r="G17" i="11"/>
  <c r="G18" i="11"/>
  <c r="F16" i="11"/>
  <c r="F17" i="11"/>
  <c r="F18" i="11"/>
  <c r="E16" i="11"/>
  <c r="E17" i="11"/>
  <c r="E18" i="11"/>
  <c r="D16" i="11"/>
  <c r="D17" i="11"/>
  <c r="D18" i="11"/>
  <c r="C16" i="11"/>
  <c r="C17" i="11"/>
  <c r="C18" i="11"/>
  <c r="H5" i="13" l="1"/>
  <c r="H4" i="13"/>
  <c r="I6" i="13"/>
  <c r="H7" i="13"/>
  <c r="I8" i="13"/>
  <c r="H8" i="13"/>
  <c r="H6" i="13"/>
  <c r="I4" i="13"/>
  <c r="I7" i="13"/>
  <c r="J21" i="13"/>
  <c r="F21" i="13"/>
  <c r="I21" i="13"/>
  <c r="E21" i="13"/>
  <c r="H21" i="13"/>
  <c r="G21" i="13"/>
  <c r="E8" i="20"/>
  <c r="E6" i="19"/>
  <c r="E7" i="17"/>
  <c r="E7" i="18"/>
  <c r="E7" i="16"/>
  <c r="N20" i="15"/>
  <c r="N17" i="15"/>
  <c r="N18" i="15"/>
  <c r="N21" i="15" s="1"/>
  <c r="N19" i="15"/>
  <c r="N16" i="15"/>
  <c r="M17" i="15"/>
  <c r="M18" i="15"/>
  <c r="M19" i="15"/>
  <c r="M20" i="15"/>
  <c r="M21" i="15" s="1"/>
  <c r="M16" i="15"/>
  <c r="L17" i="15"/>
  <c r="L19" i="15"/>
  <c r="L20" i="15"/>
  <c r="L16" i="15"/>
  <c r="K17" i="15"/>
  <c r="K18" i="15"/>
  <c r="K19" i="15"/>
  <c r="K16" i="15"/>
  <c r="J17" i="15"/>
  <c r="J19" i="15"/>
  <c r="J20" i="15"/>
  <c r="J16" i="15"/>
  <c r="I17" i="15"/>
  <c r="I18" i="15"/>
  <c r="I19" i="15"/>
  <c r="I20" i="15"/>
  <c r="I21" i="15" s="1"/>
  <c r="I16" i="15"/>
  <c r="H17" i="15"/>
  <c r="H19" i="15"/>
  <c r="H20" i="15"/>
  <c r="H16" i="15"/>
  <c r="G17" i="15"/>
  <c r="G18" i="15"/>
  <c r="G19" i="15"/>
  <c r="G16" i="15"/>
  <c r="F17" i="15"/>
  <c r="F19" i="15"/>
  <c r="F20" i="15"/>
  <c r="F16" i="15"/>
  <c r="E17" i="15"/>
  <c r="E18" i="15"/>
  <c r="E19" i="15"/>
  <c r="E20" i="15"/>
  <c r="E21" i="15" s="1"/>
  <c r="E16" i="15"/>
  <c r="D17" i="15"/>
  <c r="D18" i="15"/>
  <c r="D21" i="15" s="1"/>
  <c r="D19" i="15"/>
  <c r="D20" i="15"/>
  <c r="D16" i="15"/>
  <c r="C17" i="15"/>
  <c r="C18" i="15"/>
  <c r="C19" i="15"/>
  <c r="C20" i="15"/>
  <c r="K20" i="15" s="1"/>
  <c r="K21" i="15" s="1"/>
  <c r="C16" i="15"/>
  <c r="C21" i="15" s="1"/>
  <c r="E9" i="15"/>
  <c r="E11" i="14"/>
  <c r="E7" i="12"/>
  <c r="E8" i="11"/>
  <c r="E9" i="8"/>
  <c r="G20" i="15" l="1"/>
  <c r="G21" i="15" s="1"/>
  <c r="F18" i="15"/>
  <c r="F21" i="15" s="1"/>
  <c r="H18" i="15"/>
  <c r="H21" i="15" s="1"/>
  <c r="J18" i="15"/>
  <c r="J21" i="15" s="1"/>
  <c r="L18" i="15"/>
  <c r="L21" i="15" s="1"/>
  <c r="E7" i="7"/>
  <c r="E10" i="6" l="1"/>
  <c r="E9" i="5"/>
  <c r="E9" i="4"/>
  <c r="E9" i="9" l="1"/>
  <c r="E9" i="3" l="1"/>
  <c r="E7" i="2"/>
  <c r="E9" i="1"/>
  <c r="C30" i="13" l="1"/>
  <c r="B30" i="13"/>
  <c r="B8" i="13"/>
  <c r="B7" i="13"/>
  <c r="B6" i="13"/>
  <c r="B5" i="13"/>
  <c r="B4" i="13"/>
  <c r="C29" i="20"/>
  <c r="B29" i="20"/>
  <c r="C25" i="19"/>
  <c r="B25" i="19"/>
  <c r="C27" i="17"/>
  <c r="B27" i="17"/>
  <c r="C27" i="18"/>
  <c r="B27" i="18"/>
  <c r="C27" i="16"/>
  <c r="B27" i="16"/>
  <c r="C31" i="15"/>
  <c r="B31" i="15"/>
  <c r="C35" i="14"/>
  <c r="B35" i="14"/>
  <c r="C27" i="12"/>
  <c r="B27" i="12"/>
  <c r="C29" i="11"/>
  <c r="B29" i="11"/>
  <c r="C14" i="10"/>
  <c r="E14" i="10" s="1"/>
  <c r="C13" i="10"/>
  <c r="C25" i="10"/>
  <c r="B25" i="10"/>
  <c r="C30" i="8"/>
  <c r="B30" i="8"/>
  <c r="C26" i="7"/>
  <c r="B26" i="7"/>
  <c r="C33" i="6"/>
  <c r="B33" i="6"/>
  <c r="C31" i="5"/>
  <c r="B31" i="5"/>
  <c r="C31" i="4"/>
  <c r="B31" i="4"/>
  <c r="C31" i="9"/>
  <c r="B31" i="9"/>
  <c r="C31" i="3"/>
  <c r="B31" i="3"/>
  <c r="H4" i="3"/>
  <c r="H5" i="3"/>
  <c r="H6" i="3"/>
  <c r="H7" i="3"/>
  <c r="H8" i="3"/>
  <c r="C27" i="2"/>
  <c r="B27" i="2"/>
  <c r="C31" i="1"/>
  <c r="B31" i="1"/>
  <c r="E13" i="10" l="1"/>
  <c r="E15" i="10" s="1"/>
  <c r="C15" i="10"/>
  <c r="I7" i="20"/>
  <c r="I6" i="20"/>
  <c r="I5" i="20"/>
  <c r="I4" i="20"/>
  <c r="H5" i="20"/>
  <c r="H6" i="20"/>
  <c r="H7" i="20"/>
  <c r="H4" i="20"/>
  <c r="I5" i="19"/>
  <c r="I4" i="19"/>
  <c r="H5" i="19"/>
  <c r="H4" i="19"/>
  <c r="I5" i="17"/>
  <c r="I6" i="17"/>
  <c r="I4" i="17"/>
  <c r="H5" i="17"/>
  <c r="H6" i="17"/>
  <c r="H4" i="17"/>
  <c r="I5" i="18"/>
  <c r="I6" i="18"/>
  <c r="I4" i="18"/>
  <c r="H5" i="18"/>
  <c r="H6" i="18"/>
  <c r="H4" i="18"/>
  <c r="I5" i="16"/>
  <c r="I6" i="16"/>
  <c r="I4" i="16"/>
  <c r="H5" i="16"/>
  <c r="H6" i="16"/>
  <c r="H4" i="16"/>
  <c r="I5" i="15"/>
  <c r="I6" i="15"/>
  <c r="I7" i="15"/>
  <c r="I8" i="15"/>
  <c r="I4" i="15"/>
  <c r="H5" i="15"/>
  <c r="H6" i="15"/>
  <c r="H7" i="15"/>
  <c r="H8" i="15"/>
  <c r="H4" i="15"/>
  <c r="H5" i="14"/>
  <c r="H6" i="14"/>
  <c r="H7" i="14"/>
  <c r="H8" i="14"/>
  <c r="H9" i="14"/>
  <c r="H10" i="14"/>
  <c r="I5" i="14"/>
  <c r="I6" i="14"/>
  <c r="I7" i="14"/>
  <c r="I8" i="14"/>
  <c r="I9" i="14"/>
  <c r="I10" i="14"/>
  <c r="I4" i="14"/>
  <c r="H4" i="14"/>
  <c r="I5" i="12"/>
  <c r="I6" i="12"/>
  <c r="I4" i="12"/>
  <c r="H5" i="12"/>
  <c r="H6" i="12"/>
  <c r="H4" i="12"/>
  <c r="I5" i="8"/>
  <c r="I6" i="8"/>
  <c r="I7" i="8"/>
  <c r="I8" i="8"/>
  <c r="H5" i="8"/>
  <c r="H6" i="8"/>
  <c r="H7" i="8"/>
  <c r="H8" i="8"/>
  <c r="I4" i="8"/>
  <c r="H4" i="8"/>
  <c r="I5" i="7"/>
  <c r="I6" i="7"/>
  <c r="H5" i="7"/>
  <c r="H6" i="7"/>
  <c r="I4" i="7"/>
  <c r="H4" i="7"/>
  <c r="I5" i="6"/>
  <c r="I6" i="6"/>
  <c r="I7" i="6"/>
  <c r="I9" i="6"/>
  <c r="H5" i="6"/>
  <c r="H6" i="6"/>
  <c r="H7" i="6"/>
  <c r="H9" i="6"/>
  <c r="I4" i="6"/>
  <c r="H4" i="6"/>
  <c r="I5" i="5"/>
  <c r="I6" i="5"/>
  <c r="I7" i="5"/>
  <c r="I8" i="5"/>
  <c r="H5" i="5"/>
  <c r="H6" i="5"/>
  <c r="H7" i="5"/>
  <c r="H8" i="5"/>
  <c r="I4" i="5"/>
  <c r="H4" i="5"/>
  <c r="I5" i="3"/>
  <c r="I6" i="3"/>
  <c r="I7" i="3"/>
  <c r="I8" i="3"/>
  <c r="I4" i="3"/>
  <c r="I5" i="2"/>
  <c r="I6" i="2"/>
  <c r="H5" i="2"/>
  <c r="H6" i="2"/>
  <c r="I4" i="2"/>
  <c r="H4" i="2"/>
  <c r="D18" i="20" l="1"/>
  <c r="J18" i="20" s="1"/>
  <c r="D17" i="20"/>
  <c r="J17" i="20" s="1"/>
  <c r="D16" i="20"/>
  <c r="D15" i="20"/>
  <c r="J15" i="20" s="1"/>
  <c r="C18" i="20"/>
  <c r="G18" i="20" s="1"/>
  <c r="C17" i="20"/>
  <c r="I17" i="20" s="1"/>
  <c r="C16" i="20"/>
  <c r="C15" i="20"/>
  <c r="I15" i="20" s="1"/>
  <c r="D14" i="19"/>
  <c r="H14" i="19" s="1"/>
  <c r="D13" i="19"/>
  <c r="H13" i="19" s="1"/>
  <c r="C14" i="19"/>
  <c r="C13" i="19"/>
  <c r="G13" i="19" s="1"/>
  <c r="D16" i="17"/>
  <c r="D15" i="17"/>
  <c r="H15" i="17" s="1"/>
  <c r="H17" i="17" s="1"/>
  <c r="D14" i="17"/>
  <c r="F14" i="17" s="1"/>
  <c r="C16" i="17"/>
  <c r="E16" i="17" s="1"/>
  <c r="C15" i="17"/>
  <c r="E15" i="17" s="1"/>
  <c r="C14" i="17"/>
  <c r="G14" i="17" s="1"/>
  <c r="D16" i="18"/>
  <c r="D15" i="18"/>
  <c r="F15" i="18" s="1"/>
  <c r="D14" i="18"/>
  <c r="F14" i="18" s="1"/>
  <c r="C16" i="18"/>
  <c r="G16" i="18" s="1"/>
  <c r="C15" i="18"/>
  <c r="E15" i="18" s="1"/>
  <c r="C14" i="18"/>
  <c r="E14" i="18" s="1"/>
  <c r="D16" i="16"/>
  <c r="D15" i="16"/>
  <c r="H15" i="16" s="1"/>
  <c r="H17" i="16" s="1"/>
  <c r="D14" i="16"/>
  <c r="F14" i="16" s="1"/>
  <c r="C16" i="16"/>
  <c r="E16" i="16" s="1"/>
  <c r="C14" i="16"/>
  <c r="C15" i="16"/>
  <c r="G15" i="16" s="1"/>
  <c r="D24" i="14"/>
  <c r="F24" i="14" s="1"/>
  <c r="D23" i="14"/>
  <c r="H23" i="14" s="1"/>
  <c r="D22" i="14"/>
  <c r="H22" i="14" s="1"/>
  <c r="D21" i="14"/>
  <c r="J21" i="14" s="1"/>
  <c r="D20" i="14"/>
  <c r="J20" i="14" s="1"/>
  <c r="D19" i="14"/>
  <c r="H19" i="14" s="1"/>
  <c r="D18" i="14"/>
  <c r="H18" i="14" s="1"/>
  <c r="C24" i="14"/>
  <c r="I24" i="14" s="1"/>
  <c r="C23" i="14"/>
  <c r="I23" i="14" s="1"/>
  <c r="C22" i="14"/>
  <c r="G22" i="14" s="1"/>
  <c r="C21" i="14"/>
  <c r="G21" i="14" s="1"/>
  <c r="C20" i="14"/>
  <c r="I20" i="14" s="1"/>
  <c r="C19" i="14"/>
  <c r="I19" i="14" s="1"/>
  <c r="C18" i="14"/>
  <c r="E18" i="14" s="1"/>
  <c r="D16" i="12"/>
  <c r="D15" i="12"/>
  <c r="F15" i="12" s="1"/>
  <c r="D14" i="12"/>
  <c r="C16" i="12"/>
  <c r="E16" i="12" s="1"/>
  <c r="C15" i="12"/>
  <c r="E15" i="12" s="1"/>
  <c r="C14" i="12"/>
  <c r="E14" i="12" s="1"/>
  <c r="D15" i="11"/>
  <c r="J15" i="11" s="1"/>
  <c r="C15" i="11"/>
  <c r="G15" i="11" s="1"/>
  <c r="D20" i="8"/>
  <c r="F20" i="8" s="1"/>
  <c r="D19" i="8"/>
  <c r="F19" i="8" s="1"/>
  <c r="D18" i="8"/>
  <c r="N18" i="8" s="1"/>
  <c r="D17" i="8"/>
  <c r="D16" i="8"/>
  <c r="F16" i="8" s="1"/>
  <c r="C20" i="8"/>
  <c r="M20" i="8" s="1"/>
  <c r="C19" i="8"/>
  <c r="E19" i="8" s="1"/>
  <c r="C18" i="8"/>
  <c r="C17" i="8"/>
  <c r="E17" i="8" s="1"/>
  <c r="C16" i="8"/>
  <c r="G16" i="8" s="1"/>
  <c r="D16" i="7"/>
  <c r="F16" i="7" s="1"/>
  <c r="D15" i="7"/>
  <c r="F15" i="7" s="1"/>
  <c r="D14" i="7"/>
  <c r="F14" i="7" s="1"/>
  <c r="C16" i="7"/>
  <c r="E16" i="7" s="1"/>
  <c r="C15" i="7"/>
  <c r="E15" i="7" s="1"/>
  <c r="C14" i="7"/>
  <c r="E14" i="7" s="1"/>
  <c r="D22" i="6"/>
  <c r="J22" i="6" s="1"/>
  <c r="D21" i="6"/>
  <c r="J21" i="6" s="1"/>
  <c r="D20" i="6"/>
  <c r="J20" i="6" s="1"/>
  <c r="D19" i="6"/>
  <c r="D18" i="6"/>
  <c r="J18" i="6" s="1"/>
  <c r="D17" i="6"/>
  <c r="H17" i="6" s="1"/>
  <c r="C22" i="6"/>
  <c r="I22" i="6" s="1"/>
  <c r="C21" i="6"/>
  <c r="C20" i="6"/>
  <c r="I20" i="6" s="1"/>
  <c r="C19" i="6"/>
  <c r="I19" i="6" s="1"/>
  <c r="C18" i="6"/>
  <c r="I18" i="6" s="1"/>
  <c r="C17" i="6"/>
  <c r="D20" i="5"/>
  <c r="D19" i="5"/>
  <c r="F19" i="5" s="1"/>
  <c r="D18" i="5"/>
  <c r="H18" i="5" s="1"/>
  <c r="D17" i="5"/>
  <c r="H17" i="5" s="1"/>
  <c r="D16" i="5"/>
  <c r="C20" i="5"/>
  <c r="C19" i="5"/>
  <c r="G19" i="5" s="1"/>
  <c r="C18" i="5"/>
  <c r="G18" i="5" s="1"/>
  <c r="C17" i="5"/>
  <c r="C16" i="5"/>
  <c r="E16" i="5" s="1"/>
  <c r="D20" i="4"/>
  <c r="P20" i="4" s="1"/>
  <c r="D19" i="4"/>
  <c r="D18" i="4"/>
  <c r="D17" i="4"/>
  <c r="N17" i="4" s="1"/>
  <c r="D16" i="4"/>
  <c r="P16" i="4" s="1"/>
  <c r="C20" i="4"/>
  <c r="C19" i="4"/>
  <c r="C18" i="4"/>
  <c r="M18" i="4" s="1"/>
  <c r="C17" i="4"/>
  <c r="O17" i="4" s="1"/>
  <c r="C16" i="4"/>
  <c r="G16" i="4" s="1"/>
  <c r="D20" i="9"/>
  <c r="D19" i="9"/>
  <c r="L19" i="9" s="1"/>
  <c r="D18" i="9"/>
  <c r="L18" i="9" s="1"/>
  <c r="D17" i="9"/>
  <c r="D16" i="9"/>
  <c r="C20" i="9"/>
  <c r="K20" i="9" s="1"/>
  <c r="C19" i="9"/>
  <c r="K19" i="9" s="1"/>
  <c r="C18" i="9"/>
  <c r="G18" i="9" s="1"/>
  <c r="C17" i="9"/>
  <c r="C16" i="9"/>
  <c r="K16" i="9" s="1"/>
  <c r="D20" i="1"/>
  <c r="H20" i="1" s="1"/>
  <c r="D19" i="1"/>
  <c r="J19" i="1" s="1"/>
  <c r="D18" i="1"/>
  <c r="F18" i="1" s="1"/>
  <c r="D17" i="1"/>
  <c r="L17" i="1" s="1"/>
  <c r="D16" i="1"/>
  <c r="H16" i="1" s="1"/>
  <c r="C20" i="1"/>
  <c r="I20" i="1" s="1"/>
  <c r="C19" i="1"/>
  <c r="C18" i="1"/>
  <c r="I18" i="1" s="1"/>
  <c r="C17" i="1"/>
  <c r="G17" i="1" s="1"/>
  <c r="C16" i="1"/>
  <c r="I16" i="1" s="1"/>
  <c r="E18" i="20" l="1"/>
  <c r="I18" i="20"/>
  <c r="F14" i="19"/>
  <c r="H14" i="17"/>
  <c r="H14" i="18"/>
  <c r="E15" i="16"/>
  <c r="H14" i="16"/>
  <c r="G18" i="14"/>
  <c r="E24" i="14"/>
  <c r="H15" i="12"/>
  <c r="K14" i="12"/>
  <c r="G14" i="12"/>
  <c r="I16" i="12"/>
  <c r="L15" i="12"/>
  <c r="F15" i="11"/>
  <c r="H16" i="8"/>
  <c r="K17" i="8"/>
  <c r="I19" i="8"/>
  <c r="L20" i="8"/>
  <c r="H20" i="8"/>
  <c r="J18" i="8"/>
  <c r="L16" i="8"/>
  <c r="M19" i="8"/>
  <c r="E16" i="8"/>
  <c r="G19" i="8"/>
  <c r="H18" i="8"/>
  <c r="I17" i="8"/>
  <c r="J16" i="8"/>
  <c r="J20" i="8"/>
  <c r="K19" i="8"/>
  <c r="L18" i="8"/>
  <c r="M17" i="8"/>
  <c r="E19" i="5"/>
  <c r="F18" i="5"/>
  <c r="E18" i="5"/>
  <c r="F17" i="5"/>
  <c r="F17" i="4"/>
  <c r="L17" i="4"/>
  <c r="G18" i="4"/>
  <c r="E18" i="4"/>
  <c r="J17" i="4"/>
  <c r="O18" i="4"/>
  <c r="H20" i="4"/>
  <c r="N16" i="4"/>
  <c r="E17" i="4"/>
  <c r="F16" i="4"/>
  <c r="F20" i="4"/>
  <c r="H17" i="4"/>
  <c r="H16" i="4"/>
  <c r="I18" i="4"/>
  <c r="K17" i="4"/>
  <c r="M17" i="4"/>
  <c r="N20" i="4"/>
  <c r="P17" i="4"/>
  <c r="E19" i="9"/>
  <c r="F18" i="9"/>
  <c r="I19" i="9"/>
  <c r="J18" i="9"/>
  <c r="E16" i="9"/>
  <c r="E20" i="9"/>
  <c r="F19" i="9"/>
  <c r="I16" i="9"/>
  <c r="I20" i="9"/>
  <c r="J19" i="9"/>
  <c r="K19" i="14"/>
  <c r="K23" i="14"/>
  <c r="L20" i="14"/>
  <c r="L24" i="14"/>
  <c r="M21" i="14"/>
  <c r="N18" i="14"/>
  <c r="N22" i="14"/>
  <c r="F19" i="14"/>
  <c r="I22" i="14"/>
  <c r="J24" i="14"/>
  <c r="K21" i="14"/>
  <c r="L18" i="14"/>
  <c r="L22" i="14"/>
  <c r="M19" i="14"/>
  <c r="M23" i="14"/>
  <c r="N20" i="14"/>
  <c r="N24" i="14"/>
  <c r="G16" i="12"/>
  <c r="I14" i="12"/>
  <c r="J15" i="12"/>
  <c r="K16" i="12"/>
  <c r="F17" i="6"/>
  <c r="H21" i="6"/>
  <c r="G19" i="6"/>
  <c r="J17" i="6"/>
  <c r="F17" i="1"/>
  <c r="L20" i="1"/>
  <c r="E18" i="1"/>
  <c r="G18" i="1"/>
  <c r="E17" i="1"/>
  <c r="F20" i="1"/>
  <c r="F16" i="1"/>
  <c r="H17" i="1"/>
  <c r="K17" i="1"/>
  <c r="K19" i="1"/>
  <c r="E19" i="1"/>
  <c r="H18" i="1"/>
  <c r="I17" i="9"/>
  <c r="E17" i="9"/>
  <c r="J16" i="9"/>
  <c r="F16" i="9"/>
  <c r="J20" i="9"/>
  <c r="F20" i="9"/>
  <c r="H16" i="9"/>
  <c r="K17" i="9"/>
  <c r="L20" i="9"/>
  <c r="M19" i="4"/>
  <c r="G19" i="4"/>
  <c r="E19" i="4"/>
  <c r="N18" i="4"/>
  <c r="F18" i="4"/>
  <c r="J18" i="4"/>
  <c r="L18" i="4"/>
  <c r="O19" i="4"/>
  <c r="G17" i="5"/>
  <c r="E17" i="5"/>
  <c r="H16" i="5"/>
  <c r="F16" i="5"/>
  <c r="H20" i="5"/>
  <c r="F20" i="5"/>
  <c r="G17" i="6"/>
  <c r="I17" i="6"/>
  <c r="I21" i="6"/>
  <c r="E21" i="6"/>
  <c r="G21" i="6"/>
  <c r="H19" i="6"/>
  <c r="J19" i="6"/>
  <c r="E17" i="6"/>
  <c r="F16" i="18"/>
  <c r="H16" i="18"/>
  <c r="F16" i="17"/>
  <c r="H16" i="17"/>
  <c r="E14" i="19"/>
  <c r="G14" i="19"/>
  <c r="E16" i="1"/>
  <c r="G16" i="1"/>
  <c r="E20" i="1"/>
  <c r="G20" i="1"/>
  <c r="F19" i="1"/>
  <c r="L19" i="1"/>
  <c r="H19" i="1"/>
  <c r="J18" i="1"/>
  <c r="K20" i="1"/>
  <c r="I18" i="9"/>
  <c r="E18" i="9"/>
  <c r="J17" i="9"/>
  <c r="F17" i="9"/>
  <c r="H17" i="9"/>
  <c r="K18" i="9"/>
  <c r="E16" i="4"/>
  <c r="O16" i="4"/>
  <c r="I16" i="4"/>
  <c r="K20" i="4"/>
  <c r="G20" i="4"/>
  <c r="E20" i="4"/>
  <c r="O20" i="4"/>
  <c r="I20" i="4"/>
  <c r="F19" i="4"/>
  <c r="P19" i="4"/>
  <c r="L19" i="4"/>
  <c r="J19" i="4"/>
  <c r="K16" i="4"/>
  <c r="M16" i="4"/>
  <c r="N19" i="4"/>
  <c r="G16" i="5"/>
  <c r="M18" i="8"/>
  <c r="I18" i="8"/>
  <c r="K18" i="8"/>
  <c r="E18" i="8"/>
  <c r="J17" i="8"/>
  <c r="L17" i="8"/>
  <c r="H17" i="8"/>
  <c r="F17" i="8"/>
  <c r="N17" i="8"/>
  <c r="G15" i="18"/>
  <c r="G15" i="17"/>
  <c r="I16" i="20"/>
  <c r="G16" i="20"/>
  <c r="E16" i="20"/>
  <c r="J16" i="20"/>
  <c r="H16" i="20"/>
  <c r="F16" i="20"/>
  <c r="G19" i="1"/>
  <c r="G17" i="9"/>
  <c r="H20" i="9"/>
  <c r="L16" i="9"/>
  <c r="I19" i="4"/>
  <c r="P18" i="4"/>
  <c r="F19" i="6"/>
  <c r="I19" i="1"/>
  <c r="K16" i="1"/>
  <c r="L18" i="1"/>
  <c r="L17" i="9"/>
  <c r="M20" i="4"/>
  <c r="G20" i="5"/>
  <c r="E20" i="5"/>
  <c r="H19" i="5"/>
  <c r="G14" i="16"/>
  <c r="E14" i="16"/>
  <c r="F16" i="16"/>
  <c r="H16" i="16"/>
  <c r="J14" i="12"/>
  <c r="L14" i="12"/>
  <c r="H14" i="12"/>
  <c r="M20" i="14"/>
  <c r="K20" i="14"/>
  <c r="N21" i="14"/>
  <c r="L21" i="14"/>
  <c r="H21" i="14"/>
  <c r="I17" i="1"/>
  <c r="J16" i="1"/>
  <c r="J20" i="1"/>
  <c r="K18" i="1"/>
  <c r="L16" i="1"/>
  <c r="G19" i="9"/>
  <c r="H18" i="9"/>
  <c r="G17" i="4"/>
  <c r="K18" i="4"/>
  <c r="E19" i="6"/>
  <c r="F21" i="6"/>
  <c r="K16" i="8"/>
  <c r="M16" i="8"/>
  <c r="I16" i="8"/>
  <c r="K20" i="8"/>
  <c r="G20" i="8"/>
  <c r="I20" i="8"/>
  <c r="L19" i="8"/>
  <c r="H19" i="8"/>
  <c r="J19" i="8"/>
  <c r="E20" i="8"/>
  <c r="H15" i="11"/>
  <c r="E20" i="14"/>
  <c r="F21" i="14"/>
  <c r="F18" i="20"/>
  <c r="H18" i="20"/>
  <c r="F14" i="12"/>
  <c r="M24" i="14"/>
  <c r="K24" i="14"/>
  <c r="G20" i="14"/>
  <c r="J17" i="1"/>
  <c r="G16" i="9"/>
  <c r="G20" i="9"/>
  <c r="H19" i="9"/>
  <c r="I17" i="4"/>
  <c r="J16" i="4"/>
  <c r="L16" i="4"/>
  <c r="L20" i="4"/>
  <c r="N19" i="8"/>
  <c r="K15" i="12"/>
  <c r="G15" i="12"/>
  <c r="I15" i="12"/>
  <c r="L16" i="12"/>
  <c r="H16" i="12"/>
  <c r="J16" i="12"/>
  <c r="K18" i="14"/>
  <c r="M18" i="14"/>
  <c r="K22" i="14"/>
  <c r="M22" i="14"/>
  <c r="L19" i="14"/>
  <c r="N19" i="14"/>
  <c r="L23" i="14"/>
  <c r="N23" i="14"/>
  <c r="J23" i="14"/>
  <c r="E22" i="14"/>
  <c r="F23" i="14"/>
  <c r="G24" i="14"/>
  <c r="I18" i="14"/>
  <c r="J19" i="14"/>
  <c r="E18" i="6"/>
  <c r="E22" i="6"/>
  <c r="F20" i="6"/>
  <c r="G18" i="6"/>
  <c r="G22" i="6"/>
  <c r="H20" i="6"/>
  <c r="F18" i="8"/>
  <c r="G17" i="8"/>
  <c r="N16" i="8"/>
  <c r="N20" i="8"/>
  <c r="E15" i="11"/>
  <c r="I15" i="11"/>
  <c r="E21" i="14"/>
  <c r="F18" i="14"/>
  <c r="F22" i="14"/>
  <c r="G19" i="14"/>
  <c r="G23" i="14"/>
  <c r="H20" i="14"/>
  <c r="H24" i="14"/>
  <c r="I21" i="14"/>
  <c r="J18" i="14"/>
  <c r="F15" i="16"/>
  <c r="G16" i="16"/>
  <c r="E16" i="18"/>
  <c r="G14" i="18"/>
  <c r="H15" i="18"/>
  <c r="H17" i="18" s="1"/>
  <c r="E14" i="17"/>
  <c r="F15" i="17"/>
  <c r="G16" i="17"/>
  <c r="E13" i="19"/>
  <c r="E15" i="20"/>
  <c r="F15" i="20"/>
  <c r="G15" i="20"/>
  <c r="H15" i="20"/>
  <c r="E20" i="6"/>
  <c r="F18" i="6"/>
  <c r="F22" i="6"/>
  <c r="G20" i="6"/>
  <c r="H18" i="6"/>
  <c r="H22" i="6"/>
  <c r="E19" i="14"/>
  <c r="E23" i="14"/>
  <c r="F20" i="14"/>
  <c r="F13" i="19"/>
  <c r="E17" i="20"/>
  <c r="F17" i="20"/>
  <c r="G17" i="20"/>
  <c r="H17" i="20"/>
  <c r="F16" i="12"/>
  <c r="G18" i="8"/>
  <c r="K19" i="4"/>
  <c r="J20" i="4"/>
  <c r="H18" i="4"/>
  <c r="H19" i="4"/>
  <c r="C17" i="3"/>
  <c r="C18" i="3"/>
  <c r="C19" i="3"/>
  <c r="C20" i="3"/>
  <c r="D17" i="3"/>
  <c r="D18" i="3"/>
  <c r="D19" i="3"/>
  <c r="D20" i="3"/>
  <c r="D15" i="2"/>
  <c r="F15" i="2" s="1"/>
  <c r="D16" i="2"/>
  <c r="F16" i="2" s="1"/>
  <c r="C15" i="2"/>
  <c r="E15" i="2" s="1"/>
  <c r="C16" i="2"/>
  <c r="E16" i="2" s="1"/>
  <c r="J22" i="14"/>
  <c r="H19" i="20" l="1"/>
  <c r="G21" i="4"/>
  <c r="I6" i="4"/>
  <c r="I8" i="4"/>
  <c r="H6" i="4"/>
  <c r="H8" i="4"/>
  <c r="H4" i="4"/>
  <c r="I5" i="4"/>
  <c r="I7" i="4"/>
  <c r="H5" i="4"/>
  <c r="H7" i="4"/>
  <c r="I4" i="4"/>
  <c r="I5" i="9"/>
  <c r="I7" i="9"/>
  <c r="H5" i="9"/>
  <c r="H7" i="9"/>
  <c r="I4" i="9"/>
  <c r="I6" i="9"/>
  <c r="I8" i="9"/>
  <c r="H6" i="9"/>
  <c r="H8" i="9"/>
  <c r="H4" i="9"/>
  <c r="F21" i="1"/>
  <c r="I5" i="1"/>
  <c r="I7" i="1"/>
  <c r="I4" i="1"/>
  <c r="H6" i="1"/>
  <c r="H8" i="1"/>
  <c r="I6" i="1"/>
  <c r="I8" i="1"/>
  <c r="H5" i="1"/>
  <c r="H7" i="1"/>
  <c r="H4" i="1"/>
  <c r="H21" i="1"/>
  <c r="H17" i="3"/>
  <c r="F17" i="3"/>
  <c r="G17" i="3"/>
  <c r="E17" i="3"/>
  <c r="H20" i="3"/>
  <c r="F20" i="3"/>
  <c r="E20" i="3"/>
  <c r="G20" i="3"/>
  <c r="F19" i="3"/>
  <c r="H19" i="3"/>
  <c r="E19" i="3"/>
  <c r="G19" i="3"/>
  <c r="J21" i="1"/>
  <c r="K21" i="1"/>
  <c r="F18" i="3"/>
  <c r="H18" i="3"/>
  <c r="G18" i="3"/>
  <c r="E18" i="3"/>
  <c r="D15" i="19"/>
  <c r="C15" i="19"/>
  <c r="D17" i="17"/>
  <c r="C17" i="17"/>
  <c r="D17" i="18"/>
  <c r="C17" i="18"/>
  <c r="D17" i="16"/>
  <c r="C17" i="16"/>
  <c r="D19" i="20"/>
  <c r="H15" i="19" l="1"/>
  <c r="F15" i="19"/>
  <c r="C19" i="20"/>
  <c r="J19" i="20"/>
  <c r="G15" i="19" l="1"/>
  <c r="E15" i="19"/>
  <c r="G17" i="17"/>
  <c r="E17" i="17"/>
  <c r="F17" i="17"/>
  <c r="G17" i="18"/>
  <c r="E17" i="18"/>
  <c r="F17" i="18"/>
  <c r="G17" i="16"/>
  <c r="F17" i="16"/>
  <c r="E17" i="16"/>
  <c r="F19" i="20"/>
  <c r="G19" i="20"/>
  <c r="I19" i="20"/>
  <c r="E19" i="20"/>
  <c r="D25" i="14" l="1"/>
  <c r="D17" i="12"/>
  <c r="C17" i="12"/>
  <c r="J19" i="11"/>
  <c r="D19" i="11"/>
  <c r="H19" i="11"/>
  <c r="J21" i="8"/>
  <c r="D21" i="8"/>
  <c r="C21" i="8"/>
  <c r="D17" i="7"/>
  <c r="G17" i="12" l="1"/>
  <c r="H17" i="12"/>
  <c r="K25" i="14"/>
  <c r="N25" i="14"/>
  <c r="C25" i="14"/>
  <c r="J25" i="14"/>
  <c r="E17" i="12"/>
  <c r="F17" i="12"/>
  <c r="I19" i="11"/>
  <c r="C19" i="11"/>
  <c r="F19" i="11"/>
  <c r="E21" i="8"/>
  <c r="F21" i="8"/>
  <c r="C17" i="7"/>
  <c r="F17" i="7"/>
  <c r="M21" i="4"/>
  <c r="D21" i="9"/>
  <c r="H21" i="9"/>
  <c r="D23" i="6"/>
  <c r="D21" i="5"/>
  <c r="H21" i="5"/>
  <c r="J21" i="4"/>
  <c r="D16" i="3"/>
  <c r="C16" i="3"/>
  <c r="D14" i="2"/>
  <c r="C14" i="2"/>
  <c r="E14" i="2" s="1"/>
  <c r="E17" i="2" s="1"/>
  <c r="D17" i="2" l="1"/>
  <c r="F14" i="2"/>
  <c r="F17" i="2" s="1"/>
  <c r="E16" i="3"/>
  <c r="G16" i="3"/>
  <c r="D21" i="3"/>
  <c r="H16" i="3"/>
  <c r="F16" i="3"/>
  <c r="F21" i="3" s="1"/>
  <c r="M25" i="14"/>
  <c r="L25" i="14"/>
  <c r="H25" i="14"/>
  <c r="F25" i="14"/>
  <c r="G25" i="14"/>
  <c r="I25" i="14"/>
  <c r="E25" i="14"/>
  <c r="J17" i="12"/>
  <c r="L17" i="12"/>
  <c r="I17" i="12"/>
  <c r="K17" i="12"/>
  <c r="G19" i="11"/>
  <c r="E19" i="11"/>
  <c r="M21" i="8"/>
  <c r="I21" i="8"/>
  <c r="N21" i="8"/>
  <c r="H21" i="8"/>
  <c r="K21" i="8"/>
  <c r="G21" i="8"/>
  <c r="L21" i="8"/>
  <c r="E17" i="7"/>
  <c r="H23" i="6"/>
  <c r="D21" i="4"/>
  <c r="H21" i="4"/>
  <c r="N21" i="4"/>
  <c r="C21" i="9"/>
  <c r="F21" i="9"/>
  <c r="L21" i="9"/>
  <c r="C23" i="6"/>
  <c r="J23" i="6"/>
  <c r="C21" i="5"/>
  <c r="C21" i="4"/>
  <c r="P21" i="4"/>
  <c r="C21" i="3"/>
  <c r="C17" i="2"/>
  <c r="F21" i="5" l="1"/>
  <c r="K21" i="9"/>
  <c r="G21" i="9"/>
  <c r="J21" i="9"/>
  <c r="I21" i="9"/>
  <c r="E21" i="9"/>
  <c r="F23" i="6"/>
  <c r="I23" i="6"/>
  <c r="G23" i="6"/>
  <c r="E23" i="6"/>
  <c r="G21" i="5"/>
  <c r="E21" i="5"/>
  <c r="F21" i="4"/>
  <c r="O21" i="4"/>
  <c r="I21" i="4"/>
  <c r="L21" i="4"/>
  <c r="K21" i="4"/>
  <c r="E21" i="4"/>
  <c r="E21" i="3"/>
  <c r="H21" i="3"/>
  <c r="G21" i="3"/>
  <c r="I21" i="1" l="1"/>
  <c r="D21" i="1" l="1"/>
  <c r="C21" i="1"/>
  <c r="L21" i="1" l="1"/>
  <c r="E21" i="1"/>
  <c r="G21" i="1"/>
</calcChain>
</file>

<file path=xl/comments1.xml><?xml version="1.0" encoding="utf-8"?>
<comments xmlns="http://schemas.openxmlformats.org/spreadsheetml/2006/main">
  <authors>
    <author>HTZgost1</author>
  </authors>
  <commentList>
    <comment ref="M8" authorId="0">
      <text>
        <r>
          <rPr>
            <b/>
            <sz val="9"/>
            <color indexed="81"/>
            <rFont val="Tahoma"/>
            <family val="2"/>
            <charset val="238"/>
          </rPr>
          <t>HTZgost1:</t>
        </r>
        <r>
          <rPr>
            <sz val="9"/>
            <color indexed="81"/>
            <rFont val="Tahoma"/>
            <family val="2"/>
            <charset val="238"/>
          </rPr>
          <t xml:space="preserve">
stranica ne postoji
</t>
        </r>
      </text>
    </comment>
  </commentList>
</comments>
</file>

<file path=xl/sharedStrings.xml><?xml version="1.0" encoding="utf-8"?>
<sst xmlns="http://schemas.openxmlformats.org/spreadsheetml/2006/main" count="1458" uniqueCount="229">
  <si>
    <t>Austrija</t>
  </si>
  <si>
    <t>URL</t>
  </si>
  <si>
    <t>Period</t>
  </si>
  <si>
    <t>Svibanj – impr.</t>
  </si>
  <si>
    <t>Lipanj - budžet</t>
  </si>
  <si>
    <t>Lipanj – impr.</t>
  </si>
  <si>
    <t>orf.at</t>
  </si>
  <si>
    <t>herold.at</t>
  </si>
  <si>
    <t>gmx.at</t>
  </si>
  <si>
    <t>derstandard.at</t>
  </si>
  <si>
    <t>kurier.at</t>
  </si>
  <si>
    <t>UKUPNO</t>
  </si>
  <si>
    <t>Svibanj- budžet</t>
  </si>
  <si>
    <t>Kolovoz - budžet</t>
  </si>
  <si>
    <t>Kolovoz – impr.</t>
  </si>
  <si>
    <t>Rujan - budžet</t>
  </si>
  <si>
    <t>Rujan – impr.</t>
  </si>
  <si>
    <t>05.05.2014. – 31.10.2014.</t>
  </si>
  <si>
    <t>URL/website</t>
  </si>
  <si>
    <t>Stranica</t>
  </si>
  <si>
    <t>Dimenzija</t>
  </si>
  <si>
    <t>IMPR</t>
  </si>
  <si>
    <t>CPM</t>
  </si>
  <si>
    <t>CIJENA /kn</t>
  </si>
  <si>
    <t>ROS</t>
  </si>
  <si>
    <t>UKUPNO:</t>
  </si>
  <si>
    <t>300x600</t>
  </si>
  <si>
    <t>Razdoblje</t>
  </si>
  <si>
    <t>Broj dana</t>
  </si>
  <si>
    <t>Postotak ukupnog budžeta/kn</t>
  </si>
  <si>
    <t>05.05.2014. - 31.05.2014.</t>
  </si>
  <si>
    <t>01.06.2014. - 30.06.2014.</t>
  </si>
  <si>
    <t>01.07.2014. - 31.07.2014.</t>
  </si>
  <si>
    <t>01.08.2014. - 31.08.2014.</t>
  </si>
  <si>
    <t>01.09.2014. - 30.09.2014.</t>
  </si>
  <si>
    <t>01.10.2014. - 31.10.2014.</t>
  </si>
  <si>
    <t>UKUPNI BUDŽET:</t>
  </si>
  <si>
    <t>Francuska</t>
  </si>
  <si>
    <t>Belgija</t>
  </si>
  <si>
    <t>CIJENA/kn</t>
  </si>
  <si>
    <t>www.hln.be</t>
  </si>
  <si>
    <t>http://www.hln.be/hln/nl/2/Reizen/index.dhtml</t>
  </si>
  <si>
    <t>840x150</t>
  </si>
  <si>
    <t>www.skynet.be</t>
  </si>
  <si>
    <t>http://www.skynet.be/services/voyages</t>
  </si>
  <si>
    <t>728x90</t>
  </si>
  <si>
    <t>standaard.be</t>
  </si>
  <si>
    <t>http://www.standaard.be/lifestyle</t>
  </si>
  <si>
    <t>Švicarska</t>
  </si>
  <si>
    <t>search.ch</t>
  </si>
  <si>
    <t>bluewin.ch</t>
  </si>
  <si>
    <t>blick.ch</t>
  </si>
  <si>
    <t>160x600</t>
  </si>
  <si>
    <t>sbb.ch</t>
  </si>
  <si>
    <t>20min.ch</t>
  </si>
  <si>
    <t>05.05.2014. – 31.05.2014.</t>
  </si>
  <si>
    <t>01.06.2014. – 31.08.2014.</t>
  </si>
  <si>
    <t>Češka</t>
  </si>
  <si>
    <t>www.seznam.cz</t>
  </si>
  <si>
    <t>Naslovnica</t>
  </si>
  <si>
    <t>300x250</t>
  </si>
  <si>
    <t>www.novinky.cz</t>
  </si>
  <si>
    <t>www.aktualne.cz</t>
  </si>
  <si>
    <t>www.super.cz</t>
  </si>
  <si>
    <t>www.idnes.cz</t>
  </si>
  <si>
    <t>Njemačka</t>
  </si>
  <si>
    <t>t-online.de</t>
  </si>
  <si>
    <t>gutefrage.net</t>
  </si>
  <si>
    <t>bild.de</t>
  </si>
  <si>
    <t>web.de</t>
  </si>
  <si>
    <t>gmx.net</t>
  </si>
  <si>
    <t>Srpanj - budžet</t>
  </si>
  <si>
    <t>Srpanj – impr.</t>
  </si>
  <si>
    <t>Listopad - budžet</t>
  </si>
  <si>
    <t>Listopad – impr.</t>
  </si>
  <si>
    <t>Španjolska</t>
  </si>
  <si>
    <t xml:space="preserve">300x300 </t>
  </si>
  <si>
    <t>elpais.com</t>
  </si>
  <si>
    <t>elmundo.es</t>
  </si>
  <si>
    <t>lavanguardia.com</t>
  </si>
  <si>
    <t>edreams.es</t>
  </si>
  <si>
    <t>rumbo.es</t>
  </si>
  <si>
    <t>26.05.2014. - 31.05.2014.</t>
  </si>
  <si>
    <t>01.06.2014. - 15.06.2014.</t>
  </si>
  <si>
    <t>26.05.2014. – 15.06.2014.</t>
  </si>
  <si>
    <t>-</t>
  </si>
  <si>
    <t>www.allocine.fr</t>
  </si>
  <si>
    <t>250x300</t>
  </si>
  <si>
    <t>fr.lastiminute.com</t>
  </si>
  <si>
    <t>www.opodo.fr</t>
  </si>
  <si>
    <t>www.telerama.fr</t>
  </si>
  <si>
    <t>www.ffrandonnee.fr</t>
  </si>
  <si>
    <t>www.geo.fr</t>
  </si>
  <si>
    <t>Mađarska</t>
  </si>
  <si>
    <t>index.hu</t>
  </si>
  <si>
    <t>origo.hu</t>
  </si>
  <si>
    <t>portfolio.hu</t>
  </si>
  <si>
    <t>Italija</t>
  </si>
  <si>
    <t>ebay.it</t>
  </si>
  <si>
    <t>libero.it</t>
  </si>
  <si>
    <t>virgilio.it</t>
  </si>
  <si>
    <t>yahoo.it</t>
  </si>
  <si>
    <t>lastminute.com</t>
  </si>
  <si>
    <t>05.05.2014. – 30.09.2014.</t>
  </si>
  <si>
    <t>Nizozemska</t>
  </si>
  <si>
    <t>anwb.nl</t>
  </si>
  <si>
    <t>zoover.nl</t>
  </si>
  <si>
    <t>kck.eu</t>
  </si>
  <si>
    <t>ontdek.nl</t>
  </si>
  <si>
    <t>234x60</t>
  </si>
  <si>
    <t>25.08.2014. - 31.08.2014.</t>
  </si>
  <si>
    <t>01.09.2014. - 10.09.2014.</t>
  </si>
  <si>
    <t>Poljska</t>
  </si>
  <si>
    <t>www.onet.pl</t>
  </si>
  <si>
    <t>www.wp.pl</t>
  </si>
  <si>
    <t>970x300</t>
  </si>
  <si>
    <t>www.gazeta.pl</t>
  </si>
  <si>
    <t>940x300</t>
  </si>
  <si>
    <t>01.06.2014. - 18.06.2014.</t>
  </si>
  <si>
    <t>18.08.2014. - 31.08.2014.</t>
  </si>
  <si>
    <t>05.05.2014. – 10.09.2014.</t>
  </si>
  <si>
    <t>Lipanj- budžet</t>
  </si>
  <si>
    <t>Kolovoz- budžet</t>
  </si>
  <si>
    <t>Slovenija</t>
  </si>
  <si>
    <t>24ur.com</t>
  </si>
  <si>
    <t>bolha.com</t>
  </si>
  <si>
    <t>rtvslo.si</t>
  </si>
  <si>
    <t>dnevnik.si</t>
  </si>
  <si>
    <t>ringaraja.net</t>
  </si>
  <si>
    <t>avtokampi.si</t>
  </si>
  <si>
    <t>enavtika.si</t>
  </si>
  <si>
    <t>Slovačka</t>
  </si>
  <si>
    <t>zoznam.sk</t>
  </si>
  <si>
    <t>300x300</t>
  </si>
  <si>
    <t>sme.sk</t>
  </si>
  <si>
    <t>azet.sk</t>
  </si>
  <si>
    <t>atlas.sk</t>
  </si>
  <si>
    <t>cas.sk</t>
  </si>
  <si>
    <t xml:space="preserve"> </t>
  </si>
  <si>
    <t xml:space="preserve">Velika Britanija </t>
  </si>
  <si>
    <t>guardian.co.uk</t>
  </si>
  <si>
    <t>telegraph.co.uk</t>
  </si>
  <si>
    <t>lonelyplanet.com</t>
  </si>
  <si>
    <t>cntraveller.com</t>
  </si>
  <si>
    <t>Velika Britanija</t>
  </si>
  <si>
    <t>05.05.2014. - 30.09.2014.</t>
  </si>
  <si>
    <t>Švedska</t>
  </si>
  <si>
    <t>www.aftonbladet.se</t>
  </si>
  <si>
    <t>250x800</t>
  </si>
  <si>
    <t>www.expressen.se</t>
  </si>
  <si>
    <t>265x720</t>
  </si>
  <si>
    <t>www.reseguiden.se</t>
  </si>
  <si>
    <t>05.05.2014. - 15.09.2014.</t>
  </si>
  <si>
    <t>01.09.2014. - 15.09.2014.</t>
  </si>
  <si>
    <t>Norveška</t>
  </si>
  <si>
    <t>www.vg.no</t>
  </si>
  <si>
    <t>180x650</t>
  </si>
  <si>
    <t>www.finn.no</t>
  </si>
  <si>
    <t>240x600</t>
  </si>
  <si>
    <t>www.dagbladet.no</t>
  </si>
  <si>
    <t>620x530</t>
  </si>
  <si>
    <t xml:space="preserve"> Norveška</t>
  </si>
  <si>
    <t>www.ekstrabladet.dk</t>
  </si>
  <si>
    <t>www.bt.dk</t>
  </si>
  <si>
    <t>www.dmi.dk</t>
  </si>
  <si>
    <t>Finska</t>
  </si>
  <si>
    <t xml:space="preserve">Danska  </t>
  </si>
  <si>
    <t>www.iltasanomat.fi</t>
  </si>
  <si>
    <t>www.iltalehti.fi</t>
  </si>
  <si>
    <t>Svibanj - budžet</t>
  </si>
  <si>
    <t>05.05.2014. – 31.08.2014.</t>
  </si>
  <si>
    <t>Min cijena</t>
  </si>
  <si>
    <t>Max cijena</t>
  </si>
  <si>
    <t>01.08.2014. - 15.08.2014.</t>
  </si>
  <si>
    <t>Danska</t>
  </si>
  <si>
    <t xml:space="preserve">      </t>
  </si>
  <si>
    <t>Index vrijednosti portala</t>
  </si>
  <si>
    <t>Doba dana</t>
  </si>
  <si>
    <t>Postotak raspodjele/%</t>
  </si>
  <si>
    <t>00:00 - 08:00</t>
  </si>
  <si>
    <t>08:00 - 12:00</t>
  </si>
  <si>
    <t>12:00 - 16:00</t>
  </si>
  <si>
    <t>16:00 - 20:00</t>
  </si>
  <si>
    <t>20:00 - 00:00</t>
  </si>
  <si>
    <t>15.08.2014. - 31.08.2014.</t>
  </si>
  <si>
    <t>www.elmundo.es</t>
  </si>
  <si>
    <t>http://elpais.com</t>
  </si>
  <si>
    <t>www.lavanguardia.com</t>
  </si>
  <si>
    <t>www.edreams.es</t>
  </si>
  <si>
    <t>www.rumbo.es</t>
  </si>
  <si>
    <t>995x123</t>
  </si>
  <si>
    <t>Japan</t>
  </si>
  <si>
    <t>www.4travel.jp</t>
  </si>
  <si>
    <t>200x200</t>
  </si>
  <si>
    <t>www.tour.ne.jp</t>
  </si>
  <si>
    <t>http://www.telegraph.co.uk/travel/destinations/europe/</t>
  </si>
  <si>
    <t>http://www.lonelyplanet.com/europe</t>
  </si>
  <si>
    <t>http://www.theguardian.com/travel</t>
  </si>
  <si>
    <t>http://www.cntraveller.com/guides/europe</t>
  </si>
  <si>
    <t>950x300</t>
  </si>
  <si>
    <t>Rusija</t>
  </si>
  <si>
    <t>HTZ - Služba za Interet</t>
  </si>
  <si>
    <t>ALEXA rank</t>
  </si>
  <si>
    <t>nacionalni rank SIMILARWEB</t>
  </si>
  <si>
    <t>tourdom.ru</t>
  </si>
  <si>
    <t>ratanews.ru</t>
  </si>
  <si>
    <t>atorus.ru</t>
  </si>
  <si>
    <t>tourinfo.ru</t>
  </si>
  <si>
    <t>250x250</t>
  </si>
  <si>
    <t>tourbus.ru</t>
  </si>
  <si>
    <t>Ukupno - budžet/kn</t>
  </si>
  <si>
    <t>Ukupno - broj impresija</t>
  </si>
  <si>
    <t>Svibanj -  budžet</t>
  </si>
  <si>
    <t>240x400</t>
  </si>
  <si>
    <t>700x90</t>
  </si>
  <si>
    <t>300x150</t>
  </si>
  <si>
    <t>170x200</t>
  </si>
  <si>
    <t>http://www.aftonbladet.se/resa/</t>
  </si>
  <si>
    <t>http://www.expressen.se/allt-om-resor/</t>
  </si>
  <si>
    <t>http://www.dagbladet.no/reise/</t>
  </si>
  <si>
    <t>http://www.finn.no/reise/</t>
  </si>
  <si>
    <t>http://ekstrabladet.dk/ferie/</t>
  </si>
  <si>
    <t>http://www.bt.dk/plus/rejser</t>
  </si>
  <si>
    <t>200x600</t>
  </si>
  <si>
    <t>05.05.2014. – 31.07.2014.</t>
  </si>
  <si>
    <t>Srpanj  – impr.</t>
  </si>
  <si>
    <t>Tablica 2. - Tablica sa raspodjelom budžeta i impresija za vremenska razdoblja oglašavanja</t>
  </si>
  <si>
    <t>Tablica 1. - Media Plan</t>
  </si>
  <si>
    <t>Tablica 3. - Tablica sa dnevnom raspodjelom budžeta i impresija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</si>
</sst>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7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26B0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9" fontId="9" fillId="0" borderId="4" xfId="2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9" fontId="5" fillId="0" borderId="4" xfId="2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9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8" fontId="8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8" fontId="7" fillId="3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0" xfId="0" applyFont="1"/>
    <xf numFmtId="0" fontId="9" fillId="0" borderId="4" xfId="0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8" fontId="9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8" fontId="5" fillId="3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2" fillId="0" borderId="4" xfId="3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/>
    <xf numFmtId="0" fontId="9" fillId="0" borderId="0" xfId="0" applyFont="1" applyBorder="1"/>
    <xf numFmtId="0" fontId="9" fillId="0" borderId="0" xfId="0" applyFont="1"/>
    <xf numFmtId="164" fontId="9" fillId="0" borderId="0" xfId="0" applyNumberFormat="1" applyFont="1"/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 wrapText="1"/>
    </xf>
    <xf numFmtId="9" fontId="17" fillId="0" borderId="4" xfId="2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9" fontId="17" fillId="0" borderId="4" xfId="2" quotePrefix="1" applyFont="1" applyBorder="1" applyAlignment="1">
      <alignment horizontal="center" vertical="center"/>
    </xf>
    <xf numFmtId="9" fontId="18" fillId="0" borderId="4" xfId="2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9" fontId="17" fillId="0" borderId="4" xfId="2" quotePrefix="1" applyFont="1" applyBorder="1" applyAlignment="1">
      <alignment horizontal="center" vertical="center"/>
    </xf>
    <xf numFmtId="9" fontId="17" fillId="0" borderId="4" xfId="2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0" fontId="18" fillId="0" borderId="4" xfId="0" applyNumberFormat="1" applyFont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8" fontId="17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8" fontId="18" fillId="3" borderId="4" xfId="0" applyNumberFormat="1" applyFont="1" applyFill="1" applyBorder="1" applyAlignment="1">
      <alignment horizontal="center" vertical="center" wrapText="1"/>
    </xf>
    <xf numFmtId="164" fontId="15" fillId="0" borderId="4" xfId="3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9" fontId="9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0" fontId="17" fillId="0" borderId="4" xfId="0" applyFont="1" applyBorder="1"/>
    <xf numFmtId="0" fontId="17" fillId="0" borderId="0" xfId="0" applyFont="1"/>
    <xf numFmtId="164" fontId="17" fillId="0" borderId="0" xfId="0" applyNumberFormat="1" applyFont="1"/>
    <xf numFmtId="0" fontId="16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164" fontId="16" fillId="0" borderId="4" xfId="1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0" xfId="0" applyFont="1" applyFill="1" applyBorder="1"/>
    <xf numFmtId="164" fontId="15" fillId="0" borderId="4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 wrapText="1"/>
    </xf>
    <xf numFmtId="44" fontId="17" fillId="0" borderId="0" xfId="3" applyFont="1" applyAlignment="1">
      <alignment horizontal="center" vertical="center"/>
    </xf>
    <xf numFmtId="164" fontId="17" fillId="0" borderId="0" xfId="3" applyNumberFormat="1" applyFont="1" applyAlignment="1">
      <alignment horizontal="center" vertical="center"/>
    </xf>
    <xf numFmtId="44" fontId="17" fillId="0" borderId="4" xfId="3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9" fontId="17" fillId="0" borderId="4" xfId="2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4" fontId="5" fillId="0" borderId="0" xfId="0" applyNumberFormat="1" applyFont="1" applyBorder="1"/>
    <xf numFmtId="0" fontId="9" fillId="0" borderId="4" xfId="0" applyFont="1" applyFill="1" applyBorder="1"/>
    <xf numFmtId="4" fontId="5" fillId="0" borderId="0" xfId="0" applyNumberFormat="1" applyFont="1" applyBorder="1" applyAlignment="1">
      <alignment horizontal="center" vertical="center" wrapText="1"/>
    </xf>
    <xf numFmtId="9" fontId="9" fillId="0" borderId="0" xfId="2" applyFont="1" applyBorder="1" applyAlignment="1">
      <alignment horizontal="center"/>
    </xf>
    <xf numFmtId="4" fontId="9" fillId="0" borderId="0" xfId="0" applyNumberFormat="1" applyFont="1" applyBorder="1"/>
    <xf numFmtId="9" fontId="5" fillId="0" borderId="0" xfId="2" applyFont="1" applyBorder="1" applyAlignment="1">
      <alignment horizontal="center"/>
    </xf>
    <xf numFmtId="4" fontId="9" fillId="0" borderId="0" xfId="0" applyNumberFormat="1" applyFont="1"/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center" vertical="center"/>
    </xf>
    <xf numFmtId="3" fontId="15" fillId="5" borderId="4" xfId="0" applyNumberFormat="1" applyFont="1" applyFill="1" applyBorder="1" applyAlignment="1" applyProtection="1">
      <alignment horizontal="center" vertical="center"/>
      <protection locked="0"/>
    </xf>
    <xf numFmtId="44" fontId="2" fillId="5" borderId="4" xfId="3" applyFont="1" applyFill="1" applyBorder="1" applyAlignment="1" applyProtection="1">
      <alignment horizontal="center" vertical="center"/>
      <protection locked="0"/>
    </xf>
    <xf numFmtId="3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15" fillId="5" borderId="4" xfId="0" applyNumberFormat="1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/>
    </xf>
    <xf numFmtId="9" fontId="9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9" fontId="9" fillId="0" borderId="4" xfId="2" quotePrefix="1" applyFont="1" applyBorder="1" applyAlignment="1">
      <alignment horizontal="center" vertical="center"/>
    </xf>
    <xf numFmtId="9" fontId="9" fillId="0" borderId="7" xfId="2" applyFont="1" applyBorder="1" applyAlignment="1">
      <alignment horizontal="center" vertical="center"/>
    </xf>
    <xf numFmtId="9" fontId="9" fillId="0" borderId="8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9" fontId="9" fillId="0" borderId="7" xfId="2" quotePrefix="1" applyFont="1" applyBorder="1" applyAlignment="1">
      <alignment horizontal="center" vertical="center"/>
    </xf>
    <xf numFmtId="9" fontId="9" fillId="0" borderId="8" xfId="2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17" fillId="0" borderId="4" xfId="2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9" fontId="17" fillId="0" borderId="4" xfId="0" quotePrefix="1" applyNumberFormat="1" applyFont="1" applyFill="1" applyBorder="1" applyAlignment="1">
      <alignment horizontal="center" vertical="center"/>
    </xf>
    <xf numFmtId="9" fontId="17" fillId="0" borderId="4" xfId="2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9" fontId="17" fillId="0" borderId="7" xfId="2" applyFont="1" applyBorder="1" applyAlignment="1">
      <alignment horizontal="center" vertical="center"/>
    </xf>
    <xf numFmtId="9" fontId="17" fillId="0" borderId="8" xfId="2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9" fontId="17" fillId="0" borderId="7" xfId="2" quotePrefix="1" applyFont="1" applyBorder="1" applyAlignment="1">
      <alignment horizontal="center" vertical="center"/>
    </xf>
    <xf numFmtId="9" fontId="17" fillId="0" borderId="8" xfId="2" quotePrefix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4travel.jp/" TargetMode="External"/><Relationship Id="rId2" Type="http://schemas.openxmlformats.org/officeDocument/2006/relationships/hyperlink" Target="http://www.4travel.jp/" TargetMode="External"/><Relationship Id="rId1" Type="http://schemas.openxmlformats.org/officeDocument/2006/relationships/hyperlink" Target="http://www.tour.ne.jp/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tour.ne.jp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kynet.be/" TargetMode="External"/><Relationship Id="rId2" Type="http://schemas.openxmlformats.org/officeDocument/2006/relationships/hyperlink" Target="http://www.hln.be/" TargetMode="External"/><Relationship Id="rId1" Type="http://schemas.openxmlformats.org/officeDocument/2006/relationships/hyperlink" Target="http://www.skynet.be/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hln.b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eguiden.se/" TargetMode="External"/><Relationship Id="rId2" Type="http://schemas.openxmlformats.org/officeDocument/2006/relationships/hyperlink" Target="http://www.reseguiden.se/" TargetMode="External"/><Relationship Id="rId1" Type="http://schemas.openxmlformats.org/officeDocument/2006/relationships/hyperlink" Target="http://www.reseguiden.se/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www.aftonbladet.se/resa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gbladet.no/reise/" TargetMode="External"/><Relationship Id="rId2" Type="http://schemas.openxmlformats.org/officeDocument/2006/relationships/hyperlink" Target="http://www.dmi.dk/" TargetMode="External"/><Relationship Id="rId1" Type="http://schemas.openxmlformats.org/officeDocument/2006/relationships/hyperlink" Target="http://www.dmi.dk/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www.finn.no/reise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mi.dk/" TargetMode="External"/><Relationship Id="rId2" Type="http://schemas.openxmlformats.org/officeDocument/2006/relationships/hyperlink" Target="http://www.dmi.dk/" TargetMode="External"/><Relationship Id="rId1" Type="http://schemas.openxmlformats.org/officeDocument/2006/relationships/hyperlink" Target="http://www.dmi.dk/" TargetMode="External"/><Relationship Id="rId6" Type="http://schemas.openxmlformats.org/officeDocument/2006/relationships/printerSettings" Target="../printerSettings/printerSettings18.bin"/><Relationship Id="rId5" Type="http://schemas.openxmlformats.org/officeDocument/2006/relationships/hyperlink" Target="http://ekstrabladet.dk/ferie/" TargetMode="External"/><Relationship Id="rId4" Type="http://schemas.openxmlformats.org/officeDocument/2006/relationships/hyperlink" Target="http://www.bt.dk/plus/rejser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hln.be/hln/nl/2/Reizen/index.dhtml" TargetMode="External"/><Relationship Id="rId7" Type="http://schemas.openxmlformats.org/officeDocument/2006/relationships/hyperlink" Target="http://www.skynet.be/" TargetMode="External"/><Relationship Id="rId2" Type="http://schemas.openxmlformats.org/officeDocument/2006/relationships/hyperlink" Target="http://www.hln.be/" TargetMode="External"/><Relationship Id="rId1" Type="http://schemas.openxmlformats.org/officeDocument/2006/relationships/hyperlink" Target="http://www.skynet.be/" TargetMode="External"/><Relationship Id="rId6" Type="http://schemas.openxmlformats.org/officeDocument/2006/relationships/hyperlink" Target="http://www.hln.be/" TargetMode="External"/><Relationship Id="rId5" Type="http://schemas.openxmlformats.org/officeDocument/2006/relationships/hyperlink" Target="http://www.skynet.be/services/voyages" TargetMode="External"/><Relationship Id="rId4" Type="http://schemas.openxmlformats.org/officeDocument/2006/relationships/hyperlink" Target="http://www.standaard.be/lifestyle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1"/>
  <sheetViews>
    <sheetView tabSelected="1" zoomScaleNormal="100" workbookViewId="0">
      <selection activeCell="E5" sqref="E5"/>
    </sheetView>
  </sheetViews>
  <sheetFormatPr defaultRowHeight="20.100000000000001" customHeight="1" x14ac:dyDescent="0.25"/>
  <cols>
    <col min="1" max="1" width="19.85546875" bestFit="1" customWidth="1"/>
    <col min="2" max="2" width="21.5703125" customWidth="1"/>
    <col min="3" max="3" width="26.140625" bestFit="1" customWidth="1"/>
    <col min="4" max="4" width="20.28515625" bestFit="1" customWidth="1"/>
    <col min="5" max="12" width="16.7109375" customWidth="1"/>
  </cols>
  <sheetData>
    <row r="1" spans="1:12" s="2" customFormat="1" ht="20.100000000000001" customHeight="1" thickBot="1" x14ac:dyDescent="0.3">
      <c r="A1" s="154" t="s">
        <v>227</v>
      </c>
      <c r="B1" s="154"/>
      <c r="C1" s="154"/>
      <c r="D1" s="154"/>
      <c r="E1" s="154"/>
      <c r="F1" s="154"/>
      <c r="G1" s="154"/>
      <c r="H1" s="154"/>
      <c r="I1" s="154"/>
      <c r="J1" s="146"/>
      <c r="K1" s="146"/>
      <c r="L1" s="146"/>
    </row>
    <row r="2" spans="1:12" s="1" customFormat="1" ht="20.100000000000001" customHeight="1" thickTop="1" x14ac:dyDescent="0.25">
      <c r="A2" s="44" t="s">
        <v>0</v>
      </c>
      <c r="B2" s="16"/>
      <c r="C2" s="5"/>
      <c r="D2" s="5"/>
      <c r="E2" s="5"/>
      <c r="F2" s="5"/>
      <c r="G2" s="5"/>
      <c r="H2" s="45"/>
      <c r="I2" s="45"/>
    </row>
    <row r="3" spans="1:12" s="1" customFormat="1" ht="20.100000000000001" customHeight="1" x14ac:dyDescent="0.25">
      <c r="A3" s="6" t="s">
        <v>18</v>
      </c>
      <c r="B3" s="4" t="s">
        <v>176</v>
      </c>
      <c r="C3" s="6" t="s">
        <v>19</v>
      </c>
      <c r="D3" s="6" t="s">
        <v>20</v>
      </c>
      <c r="E3" s="4" t="s">
        <v>21</v>
      </c>
      <c r="F3" s="4" t="s">
        <v>22</v>
      </c>
      <c r="G3" s="4" t="s">
        <v>23</v>
      </c>
      <c r="H3" s="4" t="s">
        <v>171</v>
      </c>
      <c r="I3" s="4" t="s">
        <v>172</v>
      </c>
    </row>
    <row r="4" spans="1:12" s="1" customFormat="1" ht="20.100000000000001" customHeight="1" x14ac:dyDescent="0.25">
      <c r="A4" s="7" t="s">
        <v>6</v>
      </c>
      <c r="B4" s="8">
        <v>100</v>
      </c>
      <c r="C4" s="5" t="s">
        <v>24</v>
      </c>
      <c r="D4" s="5" t="s">
        <v>26</v>
      </c>
      <c r="E4" s="148"/>
      <c r="F4" s="149"/>
      <c r="G4" s="149"/>
      <c r="H4" s="56">
        <f>0.6*$G$9/5</f>
        <v>162432</v>
      </c>
      <c r="I4" s="56">
        <f>1.4*$G$9/5</f>
        <v>379007.99999999994</v>
      </c>
    </row>
    <row r="5" spans="1:12" s="1" customFormat="1" ht="20.100000000000001" customHeight="1" x14ac:dyDescent="0.25">
      <c r="A5" s="7" t="s">
        <v>9</v>
      </c>
      <c r="B5" s="8">
        <v>73.330472181762701</v>
      </c>
      <c r="C5" s="5" t="s">
        <v>24</v>
      </c>
      <c r="D5" s="5" t="s">
        <v>26</v>
      </c>
      <c r="E5" s="148"/>
      <c r="F5" s="149"/>
      <c r="G5" s="149"/>
      <c r="H5" s="56">
        <f t="shared" ref="H5:H8" si="0">0.6*$G$9/5</f>
        <v>162432</v>
      </c>
      <c r="I5" s="56">
        <f t="shared" ref="I5:I8" si="1">1.4*$G$9/5</f>
        <v>379007.99999999994</v>
      </c>
    </row>
    <row r="6" spans="1:12" s="1" customFormat="1" ht="20.100000000000001" customHeight="1" x14ac:dyDescent="0.25">
      <c r="A6" s="7" t="s">
        <v>7</v>
      </c>
      <c r="B6" s="8">
        <v>62.597960408522788</v>
      </c>
      <c r="C6" s="5" t="s">
        <v>24</v>
      </c>
      <c r="D6" s="5" t="s">
        <v>26</v>
      </c>
      <c r="E6" s="148"/>
      <c r="F6" s="149"/>
      <c r="G6" s="149"/>
      <c r="H6" s="56">
        <f t="shared" si="0"/>
        <v>162432</v>
      </c>
      <c r="I6" s="56">
        <f t="shared" si="1"/>
        <v>379007.99999999994</v>
      </c>
    </row>
    <row r="7" spans="1:12" s="1" customFormat="1" ht="20.100000000000001" customHeight="1" x14ac:dyDescent="0.25">
      <c r="A7" s="7" t="s">
        <v>8</v>
      </c>
      <c r="B7" s="8">
        <v>56.484331372086196</v>
      </c>
      <c r="C7" s="5" t="s">
        <v>24</v>
      </c>
      <c r="D7" s="5" t="s">
        <v>26</v>
      </c>
      <c r="E7" s="148"/>
      <c r="F7" s="149"/>
      <c r="G7" s="149"/>
      <c r="H7" s="56">
        <f t="shared" si="0"/>
        <v>162432</v>
      </c>
      <c r="I7" s="56">
        <f t="shared" si="1"/>
        <v>379007.99999999994</v>
      </c>
    </row>
    <row r="8" spans="1:12" s="1" customFormat="1" ht="20.100000000000001" customHeight="1" x14ac:dyDescent="0.25">
      <c r="A8" s="7" t="s">
        <v>10</v>
      </c>
      <c r="B8" s="8">
        <v>50</v>
      </c>
      <c r="C8" s="5" t="s">
        <v>24</v>
      </c>
      <c r="D8" s="5" t="s">
        <v>26</v>
      </c>
      <c r="E8" s="148"/>
      <c r="F8" s="149"/>
      <c r="G8" s="149"/>
      <c r="H8" s="56">
        <f t="shared" si="0"/>
        <v>162432</v>
      </c>
      <c r="I8" s="56">
        <f t="shared" si="1"/>
        <v>379007.99999999994</v>
      </c>
    </row>
    <row r="9" spans="1:12" s="1" customFormat="1" ht="20.100000000000001" customHeight="1" x14ac:dyDescent="0.25">
      <c r="A9" s="6" t="s">
        <v>25</v>
      </c>
      <c r="B9" s="9"/>
      <c r="C9" s="6"/>
      <c r="D9" s="6"/>
      <c r="E9" s="64">
        <f>SUM(E4:E8)</f>
        <v>0</v>
      </c>
      <c r="F9" s="55"/>
      <c r="G9" s="55">
        <v>1353600</v>
      </c>
      <c r="H9" s="46"/>
      <c r="I9" s="46"/>
    </row>
    <row r="10" spans="1:12" s="2" customFormat="1" ht="20.100000000000001" customHeight="1" x14ac:dyDescent="0.25">
      <c r="A10" s="22"/>
      <c r="B10" s="23"/>
      <c r="C10" s="22"/>
      <c r="D10" s="22"/>
      <c r="E10" s="3"/>
      <c r="F10" s="3"/>
      <c r="G10" s="24"/>
    </row>
    <row r="11" spans="1:12" ht="20.100000000000001" customHeight="1" x14ac:dyDescent="0.25">
      <c r="A11" s="2"/>
      <c r="B11" s="2"/>
      <c r="C11" s="2"/>
      <c r="D11" s="2"/>
      <c r="E11" s="2"/>
      <c r="F11" s="2"/>
      <c r="G11" s="2"/>
    </row>
    <row r="12" spans="1:12" ht="20.100000000000001" customHeight="1" thickBot="1" x14ac:dyDescent="0.3">
      <c r="A12" s="154" t="s">
        <v>226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</row>
    <row r="13" spans="1:12" ht="20.100000000000001" customHeight="1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0.100000000000001" customHeight="1" x14ac:dyDescent="0.25">
      <c r="A14" s="31" t="s">
        <v>0</v>
      </c>
      <c r="B14" s="32"/>
      <c r="C14" s="32"/>
      <c r="D14" s="32"/>
      <c r="E14" s="33">
        <v>0.3</v>
      </c>
      <c r="F14" s="33">
        <v>0.3</v>
      </c>
      <c r="G14" s="33">
        <v>0.25</v>
      </c>
      <c r="H14" s="33">
        <v>0.25</v>
      </c>
      <c r="I14" s="33">
        <v>0.3</v>
      </c>
      <c r="J14" s="33">
        <v>0.3</v>
      </c>
      <c r="K14" s="33">
        <v>0.15</v>
      </c>
      <c r="L14" s="33">
        <v>0.15</v>
      </c>
    </row>
    <row r="15" spans="1:12" ht="20.100000000000001" customHeight="1" x14ac:dyDescent="0.25">
      <c r="A15" s="6" t="s">
        <v>1</v>
      </c>
      <c r="B15" s="34" t="s">
        <v>2</v>
      </c>
      <c r="C15" s="4" t="s">
        <v>210</v>
      </c>
      <c r="D15" s="35" t="s">
        <v>211</v>
      </c>
      <c r="E15" s="4" t="s">
        <v>212</v>
      </c>
      <c r="F15" s="36" t="s">
        <v>3</v>
      </c>
      <c r="G15" s="4" t="s">
        <v>4</v>
      </c>
      <c r="H15" s="36" t="s">
        <v>5</v>
      </c>
      <c r="I15" s="4" t="s">
        <v>13</v>
      </c>
      <c r="J15" s="36" t="s">
        <v>14</v>
      </c>
      <c r="K15" s="4" t="s">
        <v>15</v>
      </c>
      <c r="L15" s="36" t="s">
        <v>16</v>
      </c>
    </row>
    <row r="16" spans="1:12" ht="20.100000000000001" customHeight="1" x14ac:dyDescent="0.25">
      <c r="A16" s="7" t="s">
        <v>6</v>
      </c>
      <c r="B16" s="47" t="s">
        <v>103</v>
      </c>
      <c r="C16" s="38">
        <f>+G4</f>
        <v>0</v>
      </c>
      <c r="D16" s="39">
        <f>+E4</f>
        <v>0</v>
      </c>
      <c r="E16" s="40">
        <f t="shared" ref="E16:F20" si="2">0.3*C16</f>
        <v>0</v>
      </c>
      <c r="F16" s="39">
        <f t="shared" si="2"/>
        <v>0</v>
      </c>
      <c r="G16" s="40">
        <f t="shared" ref="G16:H20" si="3">0.25*C16</f>
        <v>0</v>
      </c>
      <c r="H16" s="39">
        <f t="shared" si="3"/>
        <v>0</v>
      </c>
      <c r="I16" s="40">
        <f t="shared" ref="I16:J20" si="4">0.3*C16</f>
        <v>0</v>
      </c>
      <c r="J16" s="39">
        <f t="shared" si="4"/>
        <v>0</v>
      </c>
      <c r="K16" s="40">
        <f t="shared" ref="K16:L20" si="5">0.15*C16</f>
        <v>0</v>
      </c>
      <c r="L16" s="39">
        <f t="shared" si="5"/>
        <v>0</v>
      </c>
    </row>
    <row r="17" spans="1:12" ht="20.100000000000001" customHeight="1" x14ac:dyDescent="0.25">
      <c r="A17" s="7" t="s">
        <v>9</v>
      </c>
      <c r="B17" s="47" t="s">
        <v>103</v>
      </c>
      <c r="C17" s="38">
        <f>+G5</f>
        <v>0</v>
      </c>
      <c r="D17" s="39">
        <f>+E5</f>
        <v>0</v>
      </c>
      <c r="E17" s="40">
        <f t="shared" si="2"/>
        <v>0</v>
      </c>
      <c r="F17" s="39">
        <f t="shared" si="2"/>
        <v>0</v>
      </c>
      <c r="G17" s="40">
        <f t="shared" si="3"/>
        <v>0</v>
      </c>
      <c r="H17" s="39">
        <f t="shared" si="3"/>
        <v>0</v>
      </c>
      <c r="I17" s="40">
        <f t="shared" si="4"/>
        <v>0</v>
      </c>
      <c r="J17" s="39">
        <f t="shared" si="4"/>
        <v>0</v>
      </c>
      <c r="K17" s="40">
        <f t="shared" si="5"/>
        <v>0</v>
      </c>
      <c r="L17" s="39">
        <f t="shared" si="5"/>
        <v>0</v>
      </c>
    </row>
    <row r="18" spans="1:12" ht="20.100000000000001" customHeight="1" x14ac:dyDescent="0.25">
      <c r="A18" s="7" t="s">
        <v>7</v>
      </c>
      <c r="B18" s="47" t="s">
        <v>103</v>
      </c>
      <c r="C18" s="38">
        <f>+G6</f>
        <v>0</v>
      </c>
      <c r="D18" s="39">
        <f>+E6</f>
        <v>0</v>
      </c>
      <c r="E18" s="40">
        <f t="shared" si="2"/>
        <v>0</v>
      </c>
      <c r="F18" s="39">
        <f t="shared" si="2"/>
        <v>0</v>
      </c>
      <c r="G18" s="40">
        <f t="shared" si="3"/>
        <v>0</v>
      </c>
      <c r="H18" s="39">
        <f t="shared" si="3"/>
        <v>0</v>
      </c>
      <c r="I18" s="40">
        <f t="shared" si="4"/>
        <v>0</v>
      </c>
      <c r="J18" s="39">
        <f t="shared" si="4"/>
        <v>0</v>
      </c>
      <c r="K18" s="40">
        <f t="shared" si="5"/>
        <v>0</v>
      </c>
      <c r="L18" s="39">
        <f t="shared" si="5"/>
        <v>0</v>
      </c>
    </row>
    <row r="19" spans="1:12" ht="20.100000000000001" customHeight="1" x14ac:dyDescent="0.25">
      <c r="A19" s="7" t="s">
        <v>8</v>
      </c>
      <c r="B19" s="47" t="s">
        <v>103</v>
      </c>
      <c r="C19" s="38">
        <f>+G7</f>
        <v>0</v>
      </c>
      <c r="D19" s="39">
        <f>+E7</f>
        <v>0</v>
      </c>
      <c r="E19" s="40">
        <f t="shared" si="2"/>
        <v>0</v>
      </c>
      <c r="F19" s="39">
        <f t="shared" si="2"/>
        <v>0</v>
      </c>
      <c r="G19" s="40">
        <f t="shared" si="3"/>
        <v>0</v>
      </c>
      <c r="H19" s="39">
        <f t="shared" si="3"/>
        <v>0</v>
      </c>
      <c r="I19" s="40">
        <f t="shared" si="4"/>
        <v>0</v>
      </c>
      <c r="J19" s="39">
        <f t="shared" si="4"/>
        <v>0</v>
      </c>
      <c r="K19" s="40">
        <f t="shared" si="5"/>
        <v>0</v>
      </c>
      <c r="L19" s="39">
        <f t="shared" si="5"/>
        <v>0</v>
      </c>
    </row>
    <row r="20" spans="1:12" ht="20.100000000000001" customHeight="1" x14ac:dyDescent="0.25">
      <c r="A20" s="7" t="s">
        <v>10</v>
      </c>
      <c r="B20" s="47" t="s">
        <v>103</v>
      </c>
      <c r="C20" s="38">
        <f>+G8</f>
        <v>0</v>
      </c>
      <c r="D20" s="39">
        <f>+E8</f>
        <v>0</v>
      </c>
      <c r="E20" s="40">
        <f t="shared" si="2"/>
        <v>0</v>
      </c>
      <c r="F20" s="39">
        <f t="shared" si="2"/>
        <v>0</v>
      </c>
      <c r="G20" s="40">
        <f t="shared" si="3"/>
        <v>0</v>
      </c>
      <c r="H20" s="39">
        <f t="shared" si="3"/>
        <v>0</v>
      </c>
      <c r="I20" s="40">
        <f t="shared" si="4"/>
        <v>0</v>
      </c>
      <c r="J20" s="39">
        <f t="shared" si="4"/>
        <v>0</v>
      </c>
      <c r="K20" s="40">
        <f t="shared" si="5"/>
        <v>0</v>
      </c>
      <c r="L20" s="39">
        <f t="shared" si="5"/>
        <v>0</v>
      </c>
    </row>
    <row r="21" spans="1:12" ht="20.100000000000001" customHeight="1" x14ac:dyDescent="0.25">
      <c r="A21" s="6" t="s">
        <v>25</v>
      </c>
      <c r="B21" s="37"/>
      <c r="C21" s="41">
        <f t="shared" ref="C21:L21" si="6">SUM(C16:C20)</f>
        <v>0</v>
      </c>
      <c r="D21" s="42">
        <f t="shared" si="6"/>
        <v>0</v>
      </c>
      <c r="E21" s="43">
        <f t="shared" si="6"/>
        <v>0</v>
      </c>
      <c r="F21" s="42">
        <f>SUM(F16:F20)</f>
        <v>0</v>
      </c>
      <c r="G21" s="43">
        <f t="shared" si="6"/>
        <v>0</v>
      </c>
      <c r="H21" s="42">
        <f>SUM(H16:H20)</f>
        <v>0</v>
      </c>
      <c r="I21" s="43">
        <f t="shared" si="6"/>
        <v>0</v>
      </c>
      <c r="J21" s="42">
        <f>SUM(J16:J20)</f>
        <v>0</v>
      </c>
      <c r="K21" s="43">
        <f>SUM(K16:K20)</f>
        <v>0</v>
      </c>
      <c r="L21" s="42">
        <f t="shared" si="6"/>
        <v>0</v>
      </c>
    </row>
    <row r="23" spans="1:12" s="2" customFormat="1" ht="20.100000000000001" customHeight="1" x14ac:dyDescent="0.25"/>
    <row r="24" spans="1:12" ht="20.100000000000001" customHeight="1" x14ac:dyDescent="0.25">
      <c r="A24" s="10" t="s">
        <v>27</v>
      </c>
      <c r="B24" s="10" t="s">
        <v>28</v>
      </c>
      <c r="C24" s="11" t="s">
        <v>29</v>
      </c>
    </row>
    <row r="25" spans="1:12" ht="20.100000000000001" customHeight="1" x14ac:dyDescent="0.25">
      <c r="A25" s="7" t="s">
        <v>30</v>
      </c>
      <c r="B25" s="7">
        <v>27</v>
      </c>
      <c r="C25" s="12">
        <v>0.3</v>
      </c>
    </row>
    <row r="26" spans="1:12" ht="20.100000000000001" customHeight="1" x14ac:dyDescent="0.25">
      <c r="A26" s="7" t="s">
        <v>31</v>
      </c>
      <c r="B26" s="7">
        <v>30</v>
      </c>
      <c r="C26" s="12">
        <v>0.25</v>
      </c>
    </row>
    <row r="27" spans="1:12" ht="20.100000000000001" customHeight="1" x14ac:dyDescent="0.25">
      <c r="A27" s="7" t="s">
        <v>32</v>
      </c>
      <c r="B27" s="30" t="s">
        <v>85</v>
      </c>
      <c r="C27" s="29" t="s">
        <v>85</v>
      </c>
      <c r="G27" t="s">
        <v>138</v>
      </c>
    </row>
    <row r="28" spans="1:12" ht="20.100000000000001" customHeight="1" x14ac:dyDescent="0.25">
      <c r="A28" s="7" t="s">
        <v>33</v>
      </c>
      <c r="B28" s="7">
        <v>31</v>
      </c>
      <c r="C28" s="12">
        <v>0.3</v>
      </c>
    </row>
    <row r="29" spans="1:12" ht="20.100000000000001" customHeight="1" x14ac:dyDescent="0.25">
      <c r="A29" s="13" t="s">
        <v>34</v>
      </c>
      <c r="B29" s="7">
        <v>30</v>
      </c>
      <c r="C29" s="12">
        <v>0.15</v>
      </c>
    </row>
    <row r="30" spans="1:12" ht="20.100000000000001" customHeight="1" x14ac:dyDescent="0.25">
      <c r="A30" s="7" t="s">
        <v>35</v>
      </c>
      <c r="B30" s="30" t="s">
        <v>85</v>
      </c>
      <c r="C30" s="29" t="s">
        <v>85</v>
      </c>
    </row>
    <row r="31" spans="1:12" ht="20.100000000000001" customHeight="1" x14ac:dyDescent="0.25">
      <c r="A31" s="10" t="s">
        <v>25</v>
      </c>
      <c r="B31" s="10">
        <f>SUM(B25:B30)</f>
        <v>118</v>
      </c>
      <c r="C31" s="14">
        <f>SUM(C25:C30)</f>
        <v>1</v>
      </c>
    </row>
    <row r="32" spans="1:12" ht="20.100000000000001" customHeight="1" x14ac:dyDescent="0.25">
      <c r="A32" s="10" t="s">
        <v>36</v>
      </c>
      <c r="B32" s="10"/>
      <c r="C32" s="117">
        <v>1353600</v>
      </c>
    </row>
    <row r="33" spans="1:12" s="2" customFormat="1" ht="20.100000000000001" customHeight="1" x14ac:dyDescent="0.25">
      <c r="A33" s="18"/>
      <c r="B33" s="18"/>
      <c r="C33" s="147"/>
    </row>
    <row r="34" spans="1:12" s="2" customFormat="1" ht="20.100000000000001" customHeight="1" x14ac:dyDescent="0.25">
      <c r="A34" s="18"/>
      <c r="B34" s="18"/>
      <c r="C34" s="25"/>
    </row>
    <row r="35" spans="1:12" ht="20.100000000000001" customHeight="1" thickBot="1" x14ac:dyDescent="0.3">
      <c r="A35" s="154" t="s">
        <v>228</v>
      </c>
      <c r="B35" s="154"/>
      <c r="C35" s="154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12" ht="20.100000000000001" customHeight="1" thickTop="1" x14ac:dyDescent="0.25">
      <c r="A36" s="10" t="s">
        <v>177</v>
      </c>
      <c r="B36" s="156" t="s">
        <v>178</v>
      </c>
      <c r="C36" s="156"/>
    </row>
    <row r="37" spans="1:12" ht="20.100000000000001" customHeight="1" x14ac:dyDescent="0.25">
      <c r="A37" s="7" t="s">
        <v>179</v>
      </c>
      <c r="B37" s="157" t="s">
        <v>85</v>
      </c>
      <c r="C37" s="157"/>
    </row>
    <row r="38" spans="1:12" ht="20.100000000000001" customHeight="1" x14ac:dyDescent="0.25">
      <c r="A38" s="7" t="s">
        <v>180</v>
      </c>
      <c r="B38" s="158" t="s">
        <v>85</v>
      </c>
      <c r="C38" s="158"/>
    </row>
    <row r="39" spans="1:12" ht="20.100000000000001" customHeight="1" x14ac:dyDescent="0.25">
      <c r="A39" s="7" t="s">
        <v>181</v>
      </c>
      <c r="B39" s="158">
        <v>0.3</v>
      </c>
      <c r="C39" s="158"/>
    </row>
    <row r="40" spans="1:12" ht="20.100000000000001" customHeight="1" x14ac:dyDescent="0.25">
      <c r="A40" s="7" t="s">
        <v>182</v>
      </c>
      <c r="B40" s="155">
        <v>0.45</v>
      </c>
      <c r="C40" s="155"/>
    </row>
    <row r="41" spans="1:12" ht="20.100000000000001" customHeight="1" x14ac:dyDescent="0.25">
      <c r="A41" s="7" t="s">
        <v>183</v>
      </c>
      <c r="B41" s="155">
        <v>0.25</v>
      </c>
      <c r="C41" s="155"/>
    </row>
  </sheetData>
  <sheetProtection password="DC74" sheet="1" objects="1" scenarios="1"/>
  <mergeCells count="9">
    <mergeCell ref="A35:C35"/>
    <mergeCell ref="A1:I1"/>
    <mergeCell ref="B40:C40"/>
    <mergeCell ref="B41:C41"/>
    <mergeCell ref="A12:L12"/>
    <mergeCell ref="B36:C36"/>
    <mergeCell ref="B37:C37"/>
    <mergeCell ref="B38:C38"/>
    <mergeCell ref="B39:C39"/>
  </mergeCells>
  <pageMargins left="0.7" right="0.7" top="0.75" bottom="0.75" header="0.3" footer="0.3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5"/>
  <sheetViews>
    <sheetView workbookViewId="0">
      <selection activeCell="E12" sqref="E12"/>
    </sheetView>
  </sheetViews>
  <sheetFormatPr defaultRowHeight="20.100000000000001" customHeight="1" x14ac:dyDescent="0.15"/>
  <cols>
    <col min="1" max="1" width="26" style="62" customWidth="1"/>
    <col min="2" max="2" width="21.5703125" style="137" bestFit="1" customWidth="1"/>
    <col min="3" max="4" width="26.140625" style="62" bestFit="1" customWidth="1"/>
    <col min="5" max="5" width="13.85546875" style="62" bestFit="1" customWidth="1"/>
    <col min="6" max="6" width="13.140625" style="62" bestFit="1" customWidth="1"/>
    <col min="7" max="7" width="16.42578125" style="62" bestFit="1" customWidth="1"/>
    <col min="8" max="8" width="10.140625" style="62" bestFit="1" customWidth="1"/>
    <col min="9" max="9" width="11" style="62" bestFit="1" customWidth="1"/>
    <col min="10" max="10" width="11.42578125" style="62" bestFit="1" customWidth="1"/>
    <col min="11" max="16384" width="9.140625" style="62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15">
      <c r="A2" s="88" t="s">
        <v>191</v>
      </c>
      <c r="B2" s="16"/>
      <c r="C2" s="5"/>
      <c r="D2" s="5"/>
      <c r="E2" s="5"/>
      <c r="F2" s="5"/>
      <c r="G2" s="5"/>
      <c r="H2" s="60"/>
      <c r="I2" s="60"/>
    </row>
    <row r="3" spans="1:9" ht="20.100000000000001" customHeight="1" x14ac:dyDescent="0.15">
      <c r="A3" s="6" t="s">
        <v>18</v>
      </c>
      <c r="B3" s="4" t="s">
        <v>176</v>
      </c>
      <c r="C3" s="6" t="s">
        <v>19</v>
      </c>
      <c r="D3" s="6" t="s">
        <v>20</v>
      </c>
      <c r="E3" s="4" t="s">
        <v>21</v>
      </c>
      <c r="F3" s="4" t="s">
        <v>22</v>
      </c>
      <c r="G3" s="4" t="s">
        <v>39</v>
      </c>
      <c r="H3" s="4" t="s">
        <v>171</v>
      </c>
      <c r="I3" s="4" t="s">
        <v>172</v>
      </c>
    </row>
    <row r="4" spans="1:9" ht="20.100000000000001" customHeight="1" x14ac:dyDescent="0.15">
      <c r="A4" s="7" t="s">
        <v>192</v>
      </c>
      <c r="B4" s="8">
        <v>100</v>
      </c>
      <c r="C4" s="5" t="s">
        <v>59</v>
      </c>
      <c r="D4" s="5" t="s">
        <v>60</v>
      </c>
      <c r="E4" s="150"/>
      <c r="F4" s="152"/>
      <c r="G4" s="152"/>
      <c r="H4" s="56">
        <f>0.6*$G$6/2</f>
        <v>45120</v>
      </c>
      <c r="I4" s="56">
        <f>1.4*$G$6/2</f>
        <v>105280</v>
      </c>
    </row>
    <row r="5" spans="1:9" ht="20.100000000000001" customHeight="1" x14ac:dyDescent="0.15">
      <c r="A5" s="7" t="s">
        <v>194</v>
      </c>
      <c r="B5" s="8">
        <v>80</v>
      </c>
      <c r="C5" s="5" t="s">
        <v>59</v>
      </c>
      <c r="D5" s="5" t="s">
        <v>193</v>
      </c>
      <c r="E5" s="150"/>
      <c r="F5" s="152"/>
      <c r="G5" s="152"/>
      <c r="H5" s="56">
        <f>0.6*$G$6/2</f>
        <v>45120</v>
      </c>
      <c r="I5" s="56">
        <f>1.4*$G$6/2</f>
        <v>105280</v>
      </c>
    </row>
    <row r="6" spans="1:9" ht="20.100000000000001" customHeight="1" x14ac:dyDescent="0.15">
      <c r="A6" s="6" t="s">
        <v>25</v>
      </c>
      <c r="B6" s="9"/>
      <c r="C6" s="6"/>
      <c r="D6" s="6"/>
      <c r="E6" s="64">
        <f>SUM(E4:E5)</f>
        <v>0</v>
      </c>
      <c r="F6" s="6"/>
      <c r="G6" s="9">
        <f>+C26</f>
        <v>150400</v>
      </c>
    </row>
    <row r="7" spans="1:9" ht="20.100000000000001" customHeight="1" x14ac:dyDescent="0.15">
      <c r="A7" s="22"/>
      <c r="B7" s="23"/>
      <c r="C7" s="22"/>
      <c r="D7" s="22"/>
      <c r="E7" s="22"/>
      <c r="F7" s="22"/>
      <c r="G7" s="23"/>
    </row>
    <row r="8" spans="1:9" ht="20.100000000000001" customHeight="1" x14ac:dyDescent="0.15">
      <c r="A8" s="22"/>
      <c r="B8" s="23"/>
      <c r="C8" s="22"/>
      <c r="D8" s="22"/>
      <c r="E8" s="22"/>
    </row>
    <row r="9" spans="1:9" ht="20.100000000000001" customHeight="1" thickBot="1" x14ac:dyDescent="0.2">
      <c r="A9" s="154" t="s">
        <v>226</v>
      </c>
      <c r="B9" s="154"/>
      <c r="C9" s="154"/>
      <c r="D9" s="154"/>
      <c r="E9" s="154"/>
      <c r="F9" s="154"/>
    </row>
    <row r="10" spans="1:9" ht="20.100000000000001" customHeight="1" thickTop="1" x14ac:dyDescent="0.15">
      <c r="B10" s="62"/>
    </row>
    <row r="11" spans="1:9" ht="20.100000000000001" customHeight="1" x14ac:dyDescent="0.15">
      <c r="A11" s="31" t="s">
        <v>191</v>
      </c>
      <c r="B11" s="31"/>
      <c r="C11" s="47"/>
      <c r="D11" s="47"/>
      <c r="E11" s="48">
        <v>1</v>
      </c>
      <c r="F11" s="48">
        <v>1</v>
      </c>
    </row>
    <row r="12" spans="1:9" ht="20.100000000000001" customHeight="1" x14ac:dyDescent="0.15">
      <c r="A12" s="6" t="s">
        <v>1</v>
      </c>
      <c r="B12" s="31" t="s">
        <v>2</v>
      </c>
      <c r="C12" s="4" t="s">
        <v>210</v>
      </c>
      <c r="D12" s="35" t="s">
        <v>211</v>
      </c>
      <c r="E12" s="4" t="s">
        <v>12</v>
      </c>
      <c r="F12" s="36" t="s">
        <v>3</v>
      </c>
    </row>
    <row r="13" spans="1:9" ht="20.100000000000001" customHeight="1" x14ac:dyDescent="0.15">
      <c r="A13" s="7" t="s">
        <v>192</v>
      </c>
      <c r="B13" s="7" t="s">
        <v>83</v>
      </c>
      <c r="C13" s="49">
        <f>+G4</f>
        <v>0</v>
      </c>
      <c r="D13" s="50">
        <f>+E4</f>
        <v>0</v>
      </c>
      <c r="E13" s="51">
        <f>1*C13</f>
        <v>0</v>
      </c>
      <c r="F13" s="50">
        <f>1*D13</f>
        <v>0</v>
      </c>
    </row>
    <row r="14" spans="1:9" ht="20.100000000000001" customHeight="1" x14ac:dyDescent="0.15">
      <c r="A14" s="7" t="s">
        <v>194</v>
      </c>
      <c r="B14" s="7" t="s">
        <v>83</v>
      </c>
      <c r="C14" s="49">
        <f>+G5</f>
        <v>0</v>
      </c>
      <c r="D14" s="50">
        <f>+E5</f>
        <v>0</v>
      </c>
      <c r="E14" s="51">
        <f>1*C14</f>
        <v>0</v>
      </c>
      <c r="F14" s="50">
        <f>1*D14</f>
        <v>0</v>
      </c>
    </row>
    <row r="15" spans="1:9" ht="20.100000000000001" customHeight="1" x14ac:dyDescent="0.15">
      <c r="A15" s="6" t="s">
        <v>25</v>
      </c>
      <c r="B15" s="37"/>
      <c r="C15" s="41">
        <f>SUM(C13:C14)</f>
        <v>0</v>
      </c>
      <c r="D15" s="42">
        <f>SUM(D13:D14)</f>
        <v>0</v>
      </c>
      <c r="E15" s="43">
        <f>SUM(E13:E14)</f>
        <v>0</v>
      </c>
      <c r="F15" s="42">
        <f>SUM(F13:F14)</f>
        <v>0</v>
      </c>
    </row>
    <row r="18" spans="1:3" ht="20.100000000000001" customHeight="1" x14ac:dyDescent="0.15">
      <c r="A18" s="107" t="s">
        <v>27</v>
      </c>
      <c r="B18" s="107" t="s">
        <v>28</v>
      </c>
      <c r="C18" s="11" t="s">
        <v>29</v>
      </c>
    </row>
    <row r="19" spans="1:3" ht="20.100000000000001" customHeight="1" x14ac:dyDescent="0.15">
      <c r="A19" s="7" t="s">
        <v>30</v>
      </c>
      <c r="B19" s="108" t="s">
        <v>85</v>
      </c>
      <c r="C19" s="108" t="s">
        <v>85</v>
      </c>
    </row>
    <row r="20" spans="1:3" ht="20.100000000000001" customHeight="1" x14ac:dyDescent="0.15">
      <c r="A20" s="7" t="s">
        <v>83</v>
      </c>
      <c r="B20" s="7">
        <v>15</v>
      </c>
      <c r="C20" s="106">
        <v>1</v>
      </c>
    </row>
    <row r="21" spans="1:3" ht="20.100000000000001" customHeight="1" x14ac:dyDescent="0.15">
      <c r="A21" s="7" t="s">
        <v>32</v>
      </c>
      <c r="B21" s="108" t="s">
        <v>85</v>
      </c>
      <c r="C21" s="108" t="s">
        <v>85</v>
      </c>
    </row>
    <row r="22" spans="1:3" ht="20.100000000000001" customHeight="1" x14ac:dyDescent="0.15">
      <c r="A22" s="7" t="s">
        <v>33</v>
      </c>
      <c r="B22" s="108" t="s">
        <v>85</v>
      </c>
      <c r="C22" s="108" t="s">
        <v>85</v>
      </c>
    </row>
    <row r="23" spans="1:3" ht="20.100000000000001" customHeight="1" x14ac:dyDescent="0.15">
      <c r="A23" s="13" t="s">
        <v>34</v>
      </c>
      <c r="B23" s="108" t="s">
        <v>85</v>
      </c>
      <c r="C23" s="108" t="s">
        <v>85</v>
      </c>
    </row>
    <row r="24" spans="1:3" ht="20.100000000000001" customHeight="1" x14ac:dyDescent="0.15">
      <c r="A24" s="7" t="s">
        <v>35</v>
      </c>
      <c r="B24" s="108" t="s">
        <v>85</v>
      </c>
      <c r="C24" s="108" t="s">
        <v>85</v>
      </c>
    </row>
    <row r="25" spans="1:3" ht="20.100000000000001" customHeight="1" x14ac:dyDescent="0.15">
      <c r="A25" s="107" t="s">
        <v>25</v>
      </c>
      <c r="B25" s="107">
        <f>SUM(B19:B24)</f>
        <v>15</v>
      </c>
      <c r="C25" s="14">
        <f>SUM(C19:C24)</f>
        <v>1</v>
      </c>
    </row>
    <row r="26" spans="1:3" ht="20.100000000000001" customHeight="1" x14ac:dyDescent="0.15">
      <c r="A26" s="107" t="s">
        <v>36</v>
      </c>
      <c r="B26" s="107"/>
      <c r="C26" s="118">
        <v>150400</v>
      </c>
    </row>
    <row r="27" spans="1:3" ht="20.100000000000001" customHeight="1" x14ac:dyDescent="0.15">
      <c r="A27" s="18"/>
      <c r="B27" s="18"/>
      <c r="C27" s="142"/>
    </row>
    <row r="28" spans="1:3" ht="20.100000000000001" customHeight="1" x14ac:dyDescent="0.15">
      <c r="A28" s="18"/>
      <c r="B28" s="18"/>
      <c r="C28" s="142"/>
    </row>
    <row r="29" spans="1:3" ht="20.100000000000001" customHeight="1" thickBot="1" x14ac:dyDescent="0.2">
      <c r="A29" s="154" t="s">
        <v>228</v>
      </c>
      <c r="B29" s="154"/>
      <c r="C29" s="154"/>
    </row>
    <row r="30" spans="1:3" ht="20.100000000000001" customHeight="1" thickTop="1" x14ac:dyDescent="0.15">
      <c r="A30" s="107" t="s">
        <v>177</v>
      </c>
      <c r="B30" s="161" t="s">
        <v>178</v>
      </c>
      <c r="C30" s="162"/>
    </row>
    <row r="31" spans="1:3" ht="20.100000000000001" customHeight="1" x14ac:dyDescent="0.15">
      <c r="A31" s="7" t="s">
        <v>179</v>
      </c>
      <c r="B31" s="157" t="s">
        <v>85</v>
      </c>
      <c r="C31" s="157"/>
    </row>
    <row r="32" spans="1:3" ht="20.100000000000001" customHeight="1" x14ac:dyDescent="0.15">
      <c r="A32" s="7" t="s">
        <v>180</v>
      </c>
      <c r="B32" s="158">
        <v>0.5</v>
      </c>
      <c r="C32" s="158"/>
    </row>
    <row r="33" spans="1:3" ht="20.100000000000001" customHeight="1" x14ac:dyDescent="0.15">
      <c r="A33" s="7" t="s">
        <v>181</v>
      </c>
      <c r="B33" s="158">
        <v>0.1</v>
      </c>
      <c r="C33" s="158"/>
    </row>
    <row r="34" spans="1:3" ht="20.100000000000001" customHeight="1" x14ac:dyDescent="0.15">
      <c r="A34" s="7" t="s">
        <v>182</v>
      </c>
      <c r="B34" s="155">
        <v>0.25</v>
      </c>
      <c r="C34" s="155"/>
    </row>
    <row r="35" spans="1:3" ht="20.100000000000001" customHeight="1" x14ac:dyDescent="0.15">
      <c r="A35" s="7" t="s">
        <v>183</v>
      </c>
      <c r="B35" s="155">
        <v>0.15</v>
      </c>
      <c r="C35" s="155"/>
    </row>
  </sheetData>
  <sheetProtection password="DC74" sheet="1" objects="1" scenarios="1"/>
  <mergeCells count="9">
    <mergeCell ref="A9:F9"/>
    <mergeCell ref="A1:I1"/>
    <mergeCell ref="A29:C29"/>
    <mergeCell ref="B34:C34"/>
    <mergeCell ref="B35:C35"/>
    <mergeCell ref="B30:C30"/>
    <mergeCell ref="B31:C31"/>
    <mergeCell ref="B32:C32"/>
    <mergeCell ref="B33:C33"/>
  </mergeCells>
  <hyperlinks>
    <hyperlink ref="A5" r:id="rId1"/>
    <hyperlink ref="A4" r:id="rId2"/>
    <hyperlink ref="A13" r:id="rId3"/>
    <hyperlink ref="A14" r:id="rId4"/>
  </hyperlinks>
  <pageMargins left="0.7" right="0.7" top="0.75" bottom="0.75" header="0.3" footer="0.3"/>
  <pageSetup paperSize="9" scale="71"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39"/>
  <sheetViews>
    <sheetView workbookViewId="0">
      <selection activeCell="E7" sqref="E7"/>
    </sheetView>
  </sheetViews>
  <sheetFormatPr defaultRowHeight="20.100000000000001" customHeight="1" x14ac:dyDescent="0.15"/>
  <cols>
    <col min="1" max="1" width="26.28515625" style="112" bestFit="1" customWidth="1"/>
    <col min="2" max="2" width="21.5703125" style="112" bestFit="1" customWidth="1"/>
    <col min="3" max="3" width="26.140625" style="112" bestFit="1" customWidth="1"/>
    <col min="4" max="4" width="20.28515625" style="112" bestFit="1" customWidth="1"/>
    <col min="5" max="10" width="16.7109375" style="112" customWidth="1"/>
    <col min="11" max="11" width="14.28515625" style="112" bestFit="1" customWidth="1"/>
    <col min="12" max="16384" width="9.140625" style="112"/>
  </cols>
  <sheetData>
    <row r="1" spans="1:12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2" ht="20.100000000000001" customHeight="1" thickTop="1" x14ac:dyDescent="0.15">
      <c r="A2" s="88" t="s">
        <v>104</v>
      </c>
      <c r="B2" s="89"/>
      <c r="C2" s="90"/>
      <c r="D2" s="67"/>
      <c r="E2" s="67"/>
      <c r="F2" s="67"/>
      <c r="G2" s="67"/>
      <c r="H2" s="111"/>
      <c r="I2" s="111"/>
    </row>
    <row r="3" spans="1:12" ht="20.100000000000001" customHeight="1" x14ac:dyDescent="0.1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23</v>
      </c>
      <c r="H3" s="69" t="s">
        <v>171</v>
      </c>
      <c r="I3" s="69" t="s">
        <v>172</v>
      </c>
    </row>
    <row r="4" spans="1:12" ht="20.100000000000001" customHeight="1" x14ac:dyDescent="0.15">
      <c r="A4" s="70" t="s">
        <v>105</v>
      </c>
      <c r="B4" s="71">
        <v>100</v>
      </c>
      <c r="C4" s="67" t="s">
        <v>59</v>
      </c>
      <c r="D4" s="67" t="s">
        <v>60</v>
      </c>
      <c r="E4" s="148"/>
      <c r="F4" s="152"/>
      <c r="G4" s="152"/>
      <c r="H4" s="102">
        <f>0.6*$G$8/4</f>
        <v>90240</v>
      </c>
      <c r="I4" s="102">
        <f>1.4*$G$8/4</f>
        <v>210560</v>
      </c>
    </row>
    <row r="5" spans="1:12" ht="20.100000000000001" customHeight="1" x14ac:dyDescent="0.15">
      <c r="A5" s="70" t="s">
        <v>106</v>
      </c>
      <c r="B5" s="71">
        <v>99.977097667681278</v>
      </c>
      <c r="C5" s="67" t="s">
        <v>59</v>
      </c>
      <c r="D5" s="67" t="s">
        <v>60</v>
      </c>
      <c r="E5" s="148"/>
      <c r="F5" s="152"/>
      <c r="G5" s="152"/>
      <c r="H5" s="102">
        <f t="shared" ref="H5:H7" si="0">0.6*$G$8/4</f>
        <v>90240</v>
      </c>
      <c r="I5" s="102">
        <f t="shared" ref="I5:I7" si="1">1.4*$G$8/4</f>
        <v>210560</v>
      </c>
    </row>
    <row r="6" spans="1:12" ht="20.100000000000001" customHeight="1" x14ac:dyDescent="0.15">
      <c r="A6" s="70" t="s">
        <v>107</v>
      </c>
      <c r="B6" s="71">
        <v>97.073786616816577</v>
      </c>
      <c r="C6" s="67" t="s">
        <v>59</v>
      </c>
      <c r="D6" s="67" t="s">
        <v>60</v>
      </c>
      <c r="E6" s="148"/>
      <c r="F6" s="152"/>
      <c r="G6" s="152"/>
      <c r="H6" s="102">
        <f t="shared" si="0"/>
        <v>90240</v>
      </c>
      <c r="I6" s="102">
        <f t="shared" si="1"/>
        <v>210560</v>
      </c>
    </row>
    <row r="7" spans="1:12" ht="20.100000000000001" customHeight="1" x14ac:dyDescent="0.15">
      <c r="A7" s="70" t="s">
        <v>108</v>
      </c>
      <c r="B7" s="71">
        <v>50</v>
      </c>
      <c r="C7" s="67" t="s">
        <v>59</v>
      </c>
      <c r="D7" s="67" t="s">
        <v>109</v>
      </c>
      <c r="E7" s="148"/>
      <c r="F7" s="152"/>
      <c r="G7" s="152"/>
      <c r="H7" s="102">
        <f t="shared" si="0"/>
        <v>90240</v>
      </c>
      <c r="I7" s="102">
        <f t="shared" si="1"/>
        <v>210560</v>
      </c>
    </row>
    <row r="8" spans="1:12" ht="20.100000000000001" customHeight="1" x14ac:dyDescent="0.15">
      <c r="A8" s="68" t="s">
        <v>25</v>
      </c>
      <c r="B8" s="68"/>
      <c r="C8" s="72"/>
      <c r="D8" s="68"/>
      <c r="E8" s="105">
        <f>SUM(E4:E7)</f>
        <v>0</v>
      </c>
      <c r="F8" s="103"/>
      <c r="G8" s="103">
        <v>601600</v>
      </c>
      <c r="H8" s="113"/>
      <c r="I8" s="113"/>
    </row>
    <row r="11" spans="1:12" ht="20.100000000000001" customHeight="1" thickBot="1" x14ac:dyDescent="0.2">
      <c r="A11" s="182" t="s">
        <v>226</v>
      </c>
      <c r="B11" s="182"/>
      <c r="C11" s="182"/>
      <c r="D11" s="182"/>
      <c r="E11" s="182"/>
      <c r="F11" s="182"/>
      <c r="G11" s="182"/>
      <c r="H11" s="182"/>
      <c r="I11" s="182"/>
      <c r="J11" s="182"/>
    </row>
    <row r="12" spans="1:12" ht="20.100000000000001" customHeight="1" thickTop="1" x14ac:dyDescent="0.15"/>
    <row r="13" spans="1:12" ht="20.100000000000001" customHeight="1" x14ac:dyDescent="0.15">
      <c r="A13" s="73" t="s">
        <v>104</v>
      </c>
      <c r="B13" s="94"/>
      <c r="C13" s="94"/>
      <c r="D13" s="94"/>
      <c r="E13" s="95">
        <v>0.61</v>
      </c>
      <c r="F13" s="95">
        <v>0.61</v>
      </c>
      <c r="G13" s="95">
        <v>0.16</v>
      </c>
      <c r="H13" s="95">
        <v>0.16</v>
      </c>
      <c r="I13" s="95">
        <v>0.23</v>
      </c>
      <c r="J13" s="95">
        <v>0.23</v>
      </c>
      <c r="L13" s="112" t="s">
        <v>175</v>
      </c>
    </row>
    <row r="14" spans="1:12" ht="20.100000000000001" customHeight="1" x14ac:dyDescent="0.15">
      <c r="A14" s="68" t="s">
        <v>1</v>
      </c>
      <c r="B14" s="73" t="s">
        <v>2</v>
      </c>
      <c r="C14" s="69" t="s">
        <v>210</v>
      </c>
      <c r="D14" s="74" t="s">
        <v>211</v>
      </c>
      <c r="E14" s="69" t="s">
        <v>12</v>
      </c>
      <c r="F14" s="75" t="s">
        <v>3</v>
      </c>
      <c r="G14" s="69" t="s">
        <v>13</v>
      </c>
      <c r="H14" s="75" t="s">
        <v>14</v>
      </c>
      <c r="I14" s="69" t="s">
        <v>15</v>
      </c>
      <c r="J14" s="75" t="s">
        <v>16</v>
      </c>
    </row>
    <row r="15" spans="1:12" ht="20.100000000000001" customHeight="1" x14ac:dyDescent="0.15">
      <c r="A15" s="70" t="s">
        <v>105</v>
      </c>
      <c r="B15" s="94" t="s">
        <v>120</v>
      </c>
      <c r="C15" s="96">
        <f>+G4</f>
        <v>0</v>
      </c>
      <c r="D15" s="97">
        <f>+E4</f>
        <v>0</v>
      </c>
      <c r="E15" s="98">
        <f t="shared" ref="E15:F18" si="2">0.61*C15</f>
        <v>0</v>
      </c>
      <c r="F15" s="97">
        <f t="shared" si="2"/>
        <v>0</v>
      </c>
      <c r="G15" s="98">
        <f t="shared" ref="G15:H18" si="3">0.16*C15</f>
        <v>0</v>
      </c>
      <c r="H15" s="97">
        <f t="shared" si="3"/>
        <v>0</v>
      </c>
      <c r="I15" s="98">
        <f t="shared" ref="I15:J18" si="4">0.23*C15</f>
        <v>0</v>
      </c>
      <c r="J15" s="97">
        <f t="shared" si="4"/>
        <v>0</v>
      </c>
    </row>
    <row r="16" spans="1:12" ht="20.100000000000001" customHeight="1" x14ac:dyDescent="0.15">
      <c r="A16" s="70" t="s">
        <v>106</v>
      </c>
      <c r="B16" s="94" t="s">
        <v>120</v>
      </c>
      <c r="C16" s="96">
        <f t="shared" ref="C16:C18" si="5">+G5</f>
        <v>0</v>
      </c>
      <c r="D16" s="97">
        <f t="shared" ref="D16:D18" si="6">+E5</f>
        <v>0</v>
      </c>
      <c r="E16" s="98">
        <f t="shared" si="2"/>
        <v>0</v>
      </c>
      <c r="F16" s="97">
        <f t="shared" si="2"/>
        <v>0</v>
      </c>
      <c r="G16" s="98">
        <f t="shared" si="3"/>
        <v>0</v>
      </c>
      <c r="H16" s="97">
        <f t="shared" si="3"/>
        <v>0</v>
      </c>
      <c r="I16" s="98">
        <f t="shared" si="4"/>
        <v>0</v>
      </c>
      <c r="J16" s="97">
        <f t="shared" si="4"/>
        <v>0</v>
      </c>
    </row>
    <row r="17" spans="1:10" ht="20.100000000000001" customHeight="1" x14ac:dyDescent="0.15">
      <c r="A17" s="70" t="s">
        <v>107</v>
      </c>
      <c r="B17" s="94" t="s">
        <v>120</v>
      </c>
      <c r="C17" s="96">
        <f t="shared" si="5"/>
        <v>0</v>
      </c>
      <c r="D17" s="97">
        <f t="shared" si="6"/>
        <v>0</v>
      </c>
      <c r="E17" s="98">
        <f t="shared" si="2"/>
        <v>0</v>
      </c>
      <c r="F17" s="97">
        <f t="shared" si="2"/>
        <v>0</v>
      </c>
      <c r="G17" s="98">
        <f t="shared" si="3"/>
        <v>0</v>
      </c>
      <c r="H17" s="97">
        <f t="shared" si="3"/>
        <v>0</v>
      </c>
      <c r="I17" s="98">
        <f t="shared" si="4"/>
        <v>0</v>
      </c>
      <c r="J17" s="97">
        <f t="shared" si="4"/>
        <v>0</v>
      </c>
    </row>
    <row r="18" spans="1:10" ht="20.100000000000001" customHeight="1" x14ac:dyDescent="0.15">
      <c r="A18" s="70" t="s">
        <v>108</v>
      </c>
      <c r="B18" s="94" t="s">
        <v>120</v>
      </c>
      <c r="C18" s="96">
        <f t="shared" si="5"/>
        <v>0</v>
      </c>
      <c r="D18" s="97">
        <f t="shared" si="6"/>
        <v>0</v>
      </c>
      <c r="E18" s="98">
        <f t="shared" si="2"/>
        <v>0</v>
      </c>
      <c r="F18" s="97">
        <f t="shared" si="2"/>
        <v>0</v>
      </c>
      <c r="G18" s="98">
        <f t="shared" si="3"/>
        <v>0</v>
      </c>
      <c r="H18" s="97">
        <f t="shared" si="3"/>
        <v>0</v>
      </c>
      <c r="I18" s="98">
        <f t="shared" si="4"/>
        <v>0</v>
      </c>
      <c r="J18" s="97">
        <f t="shared" si="4"/>
        <v>0</v>
      </c>
    </row>
    <row r="19" spans="1:10" ht="20.100000000000001" customHeight="1" x14ac:dyDescent="0.15">
      <c r="A19" s="68" t="s">
        <v>11</v>
      </c>
      <c r="B19" s="94"/>
      <c r="C19" s="99">
        <f t="shared" ref="C19:I19" si="7">SUM(C15:C18)</f>
        <v>0</v>
      </c>
      <c r="D19" s="100">
        <f t="shared" si="7"/>
        <v>0</v>
      </c>
      <c r="E19" s="101">
        <f t="shared" si="7"/>
        <v>0</v>
      </c>
      <c r="F19" s="100">
        <f t="shared" si="7"/>
        <v>0</v>
      </c>
      <c r="G19" s="101">
        <f t="shared" si="7"/>
        <v>0</v>
      </c>
      <c r="H19" s="100">
        <f t="shared" si="7"/>
        <v>0</v>
      </c>
      <c r="I19" s="101">
        <f t="shared" si="7"/>
        <v>0</v>
      </c>
      <c r="J19" s="100">
        <f t="shared" ref="J19" si="8">SUM(J15:J18)</f>
        <v>0</v>
      </c>
    </row>
    <row r="22" spans="1:10" ht="20.100000000000001" customHeight="1" x14ac:dyDescent="0.15">
      <c r="A22" s="85" t="s">
        <v>27</v>
      </c>
      <c r="B22" s="85" t="s">
        <v>28</v>
      </c>
      <c r="C22" s="77" t="s">
        <v>29</v>
      </c>
    </row>
    <row r="23" spans="1:10" ht="20.100000000000001" customHeight="1" x14ac:dyDescent="0.15">
      <c r="A23" s="70" t="s">
        <v>30</v>
      </c>
      <c r="B23" s="70">
        <v>27</v>
      </c>
      <c r="C23" s="87">
        <v>0.61</v>
      </c>
    </row>
    <row r="24" spans="1:10" ht="20.100000000000001" customHeight="1" x14ac:dyDescent="0.15">
      <c r="A24" s="70" t="s">
        <v>31</v>
      </c>
      <c r="B24" s="110" t="s">
        <v>85</v>
      </c>
      <c r="C24" s="86" t="s">
        <v>85</v>
      </c>
    </row>
    <row r="25" spans="1:10" ht="20.100000000000001" customHeight="1" x14ac:dyDescent="0.15">
      <c r="A25" s="70" t="s">
        <v>32</v>
      </c>
      <c r="B25" s="110" t="s">
        <v>85</v>
      </c>
      <c r="C25" s="87" t="s">
        <v>85</v>
      </c>
    </row>
    <row r="26" spans="1:10" ht="20.100000000000001" customHeight="1" x14ac:dyDescent="0.15">
      <c r="A26" s="70" t="s">
        <v>110</v>
      </c>
      <c r="B26" s="70">
        <v>7</v>
      </c>
      <c r="C26" s="87">
        <v>0.16</v>
      </c>
    </row>
    <row r="27" spans="1:10" ht="20.100000000000001" customHeight="1" x14ac:dyDescent="0.15">
      <c r="A27" s="79" t="s">
        <v>111</v>
      </c>
      <c r="B27" s="70">
        <v>10</v>
      </c>
      <c r="C27" s="87">
        <v>0.23</v>
      </c>
    </row>
    <row r="28" spans="1:10" ht="20.100000000000001" customHeight="1" x14ac:dyDescent="0.15">
      <c r="A28" s="70" t="s">
        <v>35</v>
      </c>
      <c r="B28" s="110" t="s">
        <v>85</v>
      </c>
      <c r="C28" s="87" t="s">
        <v>85</v>
      </c>
    </row>
    <row r="29" spans="1:10" ht="20.100000000000001" customHeight="1" x14ac:dyDescent="0.15">
      <c r="A29" s="85" t="s">
        <v>25</v>
      </c>
      <c r="B29" s="85">
        <f>SUM(B23:B28)</f>
        <v>44</v>
      </c>
      <c r="C29" s="81">
        <f>SUM(C23:C28)</f>
        <v>1</v>
      </c>
    </row>
    <row r="30" spans="1:10" ht="20.100000000000001" customHeight="1" x14ac:dyDescent="0.15">
      <c r="A30" s="85" t="s">
        <v>36</v>
      </c>
      <c r="B30" s="85"/>
      <c r="C30" s="118">
        <v>601600</v>
      </c>
    </row>
    <row r="31" spans="1:10" ht="20.100000000000001" customHeight="1" x14ac:dyDescent="0.15">
      <c r="A31" s="83"/>
      <c r="B31" s="83"/>
      <c r="C31" s="142"/>
    </row>
    <row r="32" spans="1:10" ht="20.100000000000001" customHeight="1" x14ac:dyDescent="0.15">
      <c r="A32" s="83"/>
      <c r="B32" s="83"/>
      <c r="C32" s="84"/>
    </row>
    <row r="33" spans="1:3" ht="20.100000000000001" customHeight="1" thickBot="1" x14ac:dyDescent="0.2">
      <c r="A33" s="154" t="s">
        <v>228</v>
      </c>
      <c r="B33" s="154"/>
      <c r="C33" s="154"/>
    </row>
    <row r="34" spans="1:3" ht="20.100000000000001" customHeight="1" thickTop="1" x14ac:dyDescent="0.15">
      <c r="A34" s="85" t="s">
        <v>177</v>
      </c>
      <c r="B34" s="170" t="s">
        <v>178</v>
      </c>
      <c r="C34" s="170"/>
    </row>
    <row r="35" spans="1:3" ht="20.100000000000001" customHeight="1" x14ac:dyDescent="0.15">
      <c r="A35" s="70" t="s">
        <v>179</v>
      </c>
      <c r="B35" s="173" t="s">
        <v>85</v>
      </c>
      <c r="C35" s="173"/>
    </row>
    <row r="36" spans="1:3" ht="20.100000000000001" customHeight="1" x14ac:dyDescent="0.15">
      <c r="A36" s="70" t="s">
        <v>180</v>
      </c>
      <c r="B36" s="172">
        <v>0.5</v>
      </c>
      <c r="C36" s="172"/>
    </row>
    <row r="37" spans="1:3" ht="20.100000000000001" customHeight="1" x14ac:dyDescent="0.15">
      <c r="A37" s="70" t="s">
        <v>181</v>
      </c>
      <c r="B37" s="172">
        <v>0.4</v>
      </c>
      <c r="C37" s="172"/>
    </row>
    <row r="38" spans="1:3" ht="20.100000000000001" customHeight="1" x14ac:dyDescent="0.15">
      <c r="A38" s="70" t="s">
        <v>182</v>
      </c>
      <c r="B38" s="168">
        <v>0.1</v>
      </c>
      <c r="C38" s="168"/>
    </row>
    <row r="39" spans="1:3" ht="20.100000000000001" customHeight="1" x14ac:dyDescent="0.15">
      <c r="A39" s="70" t="s">
        <v>183</v>
      </c>
      <c r="B39" s="172" t="s">
        <v>85</v>
      </c>
      <c r="C39" s="168"/>
    </row>
  </sheetData>
  <sheetProtection password="DC74" sheet="1" objects="1" scenarios="1"/>
  <mergeCells count="9">
    <mergeCell ref="A1:I1"/>
    <mergeCell ref="A33:C33"/>
    <mergeCell ref="B38:C38"/>
    <mergeCell ref="B39:C39"/>
    <mergeCell ref="A11:J11"/>
    <mergeCell ref="B34:C34"/>
    <mergeCell ref="B35:C35"/>
    <mergeCell ref="B36:C36"/>
    <mergeCell ref="B37:C37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37"/>
  <sheetViews>
    <sheetView workbookViewId="0">
      <selection activeCell="G23" sqref="G23"/>
    </sheetView>
  </sheetViews>
  <sheetFormatPr defaultRowHeight="20.100000000000001" customHeight="1" x14ac:dyDescent="0.15"/>
  <cols>
    <col min="1" max="1" width="19.85546875" style="112" bestFit="1" customWidth="1"/>
    <col min="2" max="2" width="21.5703125" style="112" bestFit="1" customWidth="1"/>
    <col min="3" max="3" width="26.140625" style="112" bestFit="1" customWidth="1"/>
    <col min="4" max="4" width="20.28515625" style="112" bestFit="1" customWidth="1"/>
    <col min="5" max="12" width="16.7109375" style="112" customWidth="1"/>
    <col min="13" max="16384" width="9.140625" style="112"/>
  </cols>
  <sheetData>
    <row r="1" spans="1:12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2" ht="20.100000000000001" customHeight="1" thickTop="1" x14ac:dyDescent="0.15">
      <c r="A2" s="88" t="s">
        <v>112</v>
      </c>
      <c r="B2" s="90"/>
      <c r="C2" s="67"/>
      <c r="D2" s="67"/>
      <c r="E2" s="67"/>
      <c r="F2" s="67"/>
      <c r="G2" s="67"/>
      <c r="H2" s="111"/>
      <c r="I2" s="111"/>
    </row>
    <row r="3" spans="1:12" ht="20.100000000000001" customHeight="1" x14ac:dyDescent="0.1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12" ht="20.100000000000001" customHeight="1" x14ac:dyDescent="0.15">
      <c r="A4" s="70" t="s">
        <v>113</v>
      </c>
      <c r="B4" s="71">
        <v>100</v>
      </c>
      <c r="C4" s="67" t="s">
        <v>59</v>
      </c>
      <c r="D4" s="67" t="s">
        <v>199</v>
      </c>
      <c r="E4" s="148"/>
      <c r="F4" s="152"/>
      <c r="G4" s="152"/>
      <c r="H4" s="102">
        <f>0.6*$G$7/3</f>
        <v>300800</v>
      </c>
      <c r="I4" s="102">
        <f>1.4*$G$7/3</f>
        <v>701866.66666666663</v>
      </c>
    </row>
    <row r="5" spans="1:12" ht="20.100000000000001" customHeight="1" x14ac:dyDescent="0.15">
      <c r="A5" s="70" t="s">
        <v>114</v>
      </c>
      <c r="B5" s="71">
        <v>90.102389078498291</v>
      </c>
      <c r="C5" s="67" t="s">
        <v>59</v>
      </c>
      <c r="D5" s="120" t="s">
        <v>115</v>
      </c>
      <c r="E5" s="148"/>
      <c r="F5" s="152"/>
      <c r="G5" s="152"/>
      <c r="H5" s="102">
        <f t="shared" ref="H5:H6" si="0">0.6*$G$7/3</f>
        <v>300800</v>
      </c>
      <c r="I5" s="102">
        <f t="shared" ref="I5:I6" si="1">1.4*$G$7/3</f>
        <v>701866.66666666663</v>
      </c>
    </row>
    <row r="6" spans="1:12" ht="20.100000000000001" customHeight="1" x14ac:dyDescent="0.15">
      <c r="A6" s="70" t="s">
        <v>116</v>
      </c>
      <c r="B6" s="71">
        <v>50</v>
      </c>
      <c r="C6" s="67" t="s">
        <v>59</v>
      </c>
      <c r="D6" s="67" t="s">
        <v>117</v>
      </c>
      <c r="E6" s="148"/>
      <c r="F6" s="152"/>
      <c r="G6" s="152"/>
      <c r="H6" s="102">
        <f t="shared" si="0"/>
        <v>300800</v>
      </c>
      <c r="I6" s="102">
        <f t="shared" si="1"/>
        <v>701866.66666666663</v>
      </c>
    </row>
    <row r="7" spans="1:12" ht="20.100000000000001" customHeight="1" x14ac:dyDescent="0.15">
      <c r="A7" s="85" t="s">
        <v>25</v>
      </c>
      <c r="B7" s="90"/>
      <c r="C7" s="89"/>
      <c r="D7" s="89"/>
      <c r="E7" s="119">
        <f>SUM(E4:E6)</f>
        <v>0</v>
      </c>
      <c r="F7" s="122"/>
      <c r="G7" s="116">
        <v>1504000</v>
      </c>
      <c r="H7" s="113"/>
      <c r="I7" s="113"/>
    </row>
    <row r="10" spans="1:12" ht="20.100000000000001" customHeight="1" thickBot="1" x14ac:dyDescent="0.2">
      <c r="A10" s="182" t="s">
        <v>226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1:12" ht="20.100000000000001" customHeight="1" thickTop="1" x14ac:dyDescent="0.15"/>
    <row r="12" spans="1:12" ht="20.100000000000001" customHeight="1" x14ac:dyDescent="0.15">
      <c r="A12" s="73" t="s">
        <v>112</v>
      </c>
      <c r="B12" s="94"/>
      <c r="C12" s="94"/>
      <c r="D12" s="94"/>
      <c r="E12" s="95">
        <v>0.39</v>
      </c>
      <c r="F12" s="95">
        <v>0.39</v>
      </c>
      <c r="G12" s="95">
        <v>0.26</v>
      </c>
      <c r="H12" s="95">
        <v>0.26</v>
      </c>
      <c r="I12" s="95">
        <v>0.2</v>
      </c>
      <c r="J12" s="95">
        <v>0.2</v>
      </c>
      <c r="K12" s="95">
        <v>0.15</v>
      </c>
      <c r="L12" s="95">
        <v>0.15</v>
      </c>
    </row>
    <row r="13" spans="1:12" ht="20.100000000000001" customHeight="1" x14ac:dyDescent="0.15">
      <c r="A13" s="68" t="s">
        <v>1</v>
      </c>
      <c r="B13" s="73" t="s">
        <v>2</v>
      </c>
      <c r="C13" s="69" t="s">
        <v>210</v>
      </c>
      <c r="D13" s="74" t="s">
        <v>211</v>
      </c>
      <c r="E13" s="69" t="s">
        <v>12</v>
      </c>
      <c r="F13" s="75" t="s">
        <v>3</v>
      </c>
      <c r="G13" s="69" t="s">
        <v>121</v>
      </c>
      <c r="H13" s="75" t="s">
        <v>5</v>
      </c>
      <c r="I13" s="69" t="s">
        <v>122</v>
      </c>
      <c r="J13" s="75" t="s">
        <v>14</v>
      </c>
      <c r="K13" s="69" t="s">
        <v>15</v>
      </c>
      <c r="L13" s="75" t="s">
        <v>16</v>
      </c>
    </row>
    <row r="14" spans="1:12" ht="20.100000000000001" customHeight="1" x14ac:dyDescent="0.15">
      <c r="A14" s="70" t="s">
        <v>113</v>
      </c>
      <c r="B14" s="94" t="s">
        <v>120</v>
      </c>
      <c r="C14" s="96">
        <f>+G4</f>
        <v>0</v>
      </c>
      <c r="D14" s="97">
        <f>+E4</f>
        <v>0</v>
      </c>
      <c r="E14" s="98">
        <f>0.39*C14</f>
        <v>0</v>
      </c>
      <c r="F14" s="97">
        <f>0.39*D14</f>
        <v>0</v>
      </c>
      <c r="G14" s="98">
        <f t="shared" ref="G14:H16" si="2">0.26*C14</f>
        <v>0</v>
      </c>
      <c r="H14" s="97">
        <f t="shared" si="2"/>
        <v>0</v>
      </c>
      <c r="I14" s="98">
        <f t="shared" ref="I14:J16" si="3">0.2*C14</f>
        <v>0</v>
      </c>
      <c r="J14" s="97">
        <f t="shared" si="3"/>
        <v>0</v>
      </c>
      <c r="K14" s="98">
        <f t="shared" ref="K14:L16" si="4">0.15*C14</f>
        <v>0</v>
      </c>
      <c r="L14" s="97">
        <f t="shared" si="4"/>
        <v>0</v>
      </c>
    </row>
    <row r="15" spans="1:12" ht="20.100000000000001" customHeight="1" x14ac:dyDescent="0.15">
      <c r="A15" s="70" t="s">
        <v>114</v>
      </c>
      <c r="B15" s="94" t="s">
        <v>120</v>
      </c>
      <c r="C15" s="96">
        <f>+G5</f>
        <v>0</v>
      </c>
      <c r="D15" s="97">
        <f>+E5</f>
        <v>0</v>
      </c>
      <c r="E15" s="98">
        <f>0.39*C15</f>
        <v>0</v>
      </c>
      <c r="F15" s="97">
        <f>0.39*D15</f>
        <v>0</v>
      </c>
      <c r="G15" s="98">
        <f t="shared" si="2"/>
        <v>0</v>
      </c>
      <c r="H15" s="97">
        <f t="shared" si="2"/>
        <v>0</v>
      </c>
      <c r="I15" s="98">
        <f t="shared" si="3"/>
        <v>0</v>
      </c>
      <c r="J15" s="97">
        <f t="shared" si="3"/>
        <v>0</v>
      </c>
      <c r="K15" s="98">
        <f t="shared" si="4"/>
        <v>0</v>
      </c>
      <c r="L15" s="97">
        <f t="shared" si="4"/>
        <v>0</v>
      </c>
    </row>
    <row r="16" spans="1:12" ht="20.100000000000001" customHeight="1" x14ac:dyDescent="0.15">
      <c r="A16" s="70" t="s">
        <v>116</v>
      </c>
      <c r="B16" s="94" t="s">
        <v>120</v>
      </c>
      <c r="C16" s="96">
        <f>+G6</f>
        <v>0</v>
      </c>
      <c r="D16" s="97">
        <f>+E6</f>
        <v>0</v>
      </c>
      <c r="E16" s="98">
        <f>0.39*C16</f>
        <v>0</v>
      </c>
      <c r="F16" s="97">
        <f t="shared" ref="F16" si="5">0.39*D16</f>
        <v>0</v>
      </c>
      <c r="G16" s="98">
        <f t="shared" si="2"/>
        <v>0</v>
      </c>
      <c r="H16" s="97">
        <f t="shared" si="2"/>
        <v>0</v>
      </c>
      <c r="I16" s="98">
        <f t="shared" si="3"/>
        <v>0</v>
      </c>
      <c r="J16" s="97">
        <f t="shared" si="3"/>
        <v>0</v>
      </c>
      <c r="K16" s="98">
        <f t="shared" si="4"/>
        <v>0</v>
      </c>
      <c r="L16" s="97">
        <f t="shared" si="4"/>
        <v>0</v>
      </c>
    </row>
    <row r="17" spans="1:12" ht="20.100000000000001" customHeight="1" x14ac:dyDescent="0.15">
      <c r="A17" s="68" t="s">
        <v>11</v>
      </c>
      <c r="B17" s="94"/>
      <c r="C17" s="99">
        <f t="shared" ref="C17:L17" si="6">SUM(C14:C16)</f>
        <v>0</v>
      </c>
      <c r="D17" s="100">
        <f t="shared" si="6"/>
        <v>0</v>
      </c>
      <c r="E17" s="101">
        <f t="shared" si="6"/>
        <v>0</v>
      </c>
      <c r="F17" s="100">
        <f t="shared" si="6"/>
        <v>0</v>
      </c>
      <c r="G17" s="101">
        <f t="shared" si="6"/>
        <v>0</v>
      </c>
      <c r="H17" s="100">
        <f t="shared" si="6"/>
        <v>0</v>
      </c>
      <c r="I17" s="101">
        <f t="shared" si="6"/>
        <v>0</v>
      </c>
      <c r="J17" s="100">
        <f t="shared" si="6"/>
        <v>0</v>
      </c>
      <c r="K17" s="98">
        <f t="shared" si="6"/>
        <v>0</v>
      </c>
      <c r="L17" s="94">
        <f t="shared" si="6"/>
        <v>0</v>
      </c>
    </row>
    <row r="20" spans="1:12" ht="20.100000000000001" customHeight="1" x14ac:dyDescent="0.15">
      <c r="A20" s="85" t="s">
        <v>27</v>
      </c>
      <c r="B20" s="85" t="s">
        <v>28</v>
      </c>
      <c r="C20" s="77" t="s">
        <v>29</v>
      </c>
    </row>
    <row r="21" spans="1:12" ht="20.100000000000001" customHeight="1" x14ac:dyDescent="0.15">
      <c r="A21" s="70" t="s">
        <v>30</v>
      </c>
      <c r="B21" s="70">
        <v>27</v>
      </c>
      <c r="C21" s="87">
        <v>0.39</v>
      </c>
    </row>
    <row r="22" spans="1:12" ht="20.100000000000001" customHeight="1" x14ac:dyDescent="0.15">
      <c r="A22" s="70" t="s">
        <v>118</v>
      </c>
      <c r="B22" s="70">
        <v>18</v>
      </c>
      <c r="C22" s="86">
        <v>0.26</v>
      </c>
      <c r="G22" s="121"/>
    </row>
    <row r="23" spans="1:12" ht="20.100000000000001" customHeight="1" x14ac:dyDescent="0.15">
      <c r="A23" s="70" t="s">
        <v>32</v>
      </c>
      <c r="B23" s="110" t="s">
        <v>85</v>
      </c>
      <c r="C23" s="87" t="s">
        <v>85</v>
      </c>
    </row>
    <row r="24" spans="1:12" ht="20.100000000000001" customHeight="1" x14ac:dyDescent="0.15">
      <c r="A24" s="70" t="s">
        <v>119</v>
      </c>
      <c r="B24" s="70">
        <v>14</v>
      </c>
      <c r="C24" s="87">
        <v>0.2</v>
      </c>
    </row>
    <row r="25" spans="1:12" ht="20.100000000000001" customHeight="1" x14ac:dyDescent="0.15">
      <c r="A25" s="79" t="s">
        <v>111</v>
      </c>
      <c r="B25" s="70">
        <v>10</v>
      </c>
      <c r="C25" s="87">
        <v>0.15</v>
      </c>
    </row>
    <row r="26" spans="1:12" ht="20.100000000000001" customHeight="1" x14ac:dyDescent="0.15">
      <c r="A26" s="70" t="s">
        <v>35</v>
      </c>
      <c r="B26" s="110" t="s">
        <v>85</v>
      </c>
      <c r="C26" s="87" t="s">
        <v>85</v>
      </c>
    </row>
    <row r="27" spans="1:12" ht="20.100000000000001" customHeight="1" x14ac:dyDescent="0.15">
      <c r="A27" s="85" t="s">
        <v>25</v>
      </c>
      <c r="B27" s="85">
        <f>SUM(B21:B26)</f>
        <v>69</v>
      </c>
      <c r="C27" s="81">
        <f>SUM(C21:C26)</f>
        <v>1</v>
      </c>
    </row>
    <row r="28" spans="1:12" ht="20.100000000000001" customHeight="1" x14ac:dyDescent="0.15">
      <c r="A28" s="85" t="s">
        <v>36</v>
      </c>
      <c r="B28" s="85"/>
      <c r="C28" s="118">
        <v>1504000</v>
      </c>
    </row>
    <row r="29" spans="1:12" ht="20.100000000000001" customHeight="1" x14ac:dyDescent="0.15">
      <c r="A29" s="83"/>
      <c r="B29" s="83"/>
      <c r="C29" s="142"/>
    </row>
    <row r="30" spans="1:12" ht="20.100000000000001" customHeight="1" x14ac:dyDescent="0.15">
      <c r="A30" s="83"/>
      <c r="B30" s="83"/>
      <c r="C30" s="84"/>
    </row>
    <row r="31" spans="1:12" ht="20.100000000000001" customHeight="1" thickBot="1" x14ac:dyDescent="0.2">
      <c r="A31" s="154" t="s">
        <v>228</v>
      </c>
      <c r="B31" s="154"/>
      <c r="C31" s="154"/>
    </row>
    <row r="32" spans="1:12" ht="20.100000000000001" customHeight="1" thickTop="1" x14ac:dyDescent="0.15">
      <c r="A32" s="85" t="s">
        <v>177</v>
      </c>
      <c r="B32" s="170" t="s">
        <v>178</v>
      </c>
      <c r="C32" s="170"/>
    </row>
    <row r="33" spans="1:3" ht="20.100000000000001" customHeight="1" x14ac:dyDescent="0.15">
      <c r="A33" s="70" t="s">
        <v>179</v>
      </c>
      <c r="B33" s="173" t="s">
        <v>85</v>
      </c>
      <c r="C33" s="173"/>
    </row>
    <row r="34" spans="1:3" ht="20.100000000000001" customHeight="1" x14ac:dyDescent="0.15">
      <c r="A34" s="70" t="s">
        <v>180</v>
      </c>
      <c r="B34" s="172">
        <v>0.5</v>
      </c>
      <c r="C34" s="172"/>
    </row>
    <row r="35" spans="1:3" ht="20.100000000000001" customHeight="1" x14ac:dyDescent="0.15">
      <c r="A35" s="70" t="s">
        <v>181</v>
      </c>
      <c r="B35" s="172">
        <v>0.1</v>
      </c>
      <c r="C35" s="172"/>
    </row>
    <row r="36" spans="1:3" ht="20.100000000000001" customHeight="1" x14ac:dyDescent="0.15">
      <c r="A36" s="70" t="s">
        <v>182</v>
      </c>
      <c r="B36" s="168">
        <v>0.25</v>
      </c>
      <c r="C36" s="168"/>
    </row>
    <row r="37" spans="1:3" ht="20.100000000000001" customHeight="1" x14ac:dyDescent="0.15">
      <c r="A37" s="70" t="s">
        <v>183</v>
      </c>
      <c r="B37" s="168">
        <v>0.15</v>
      </c>
      <c r="C37" s="168"/>
    </row>
  </sheetData>
  <sheetProtection password="DC74" sheet="1" objects="1" scenarios="1"/>
  <mergeCells count="9">
    <mergeCell ref="A1:I1"/>
    <mergeCell ref="A31:C31"/>
    <mergeCell ref="B36:C36"/>
    <mergeCell ref="B37:C37"/>
    <mergeCell ref="A10:L10"/>
    <mergeCell ref="B32:C32"/>
    <mergeCell ref="B33:C33"/>
    <mergeCell ref="B34:C34"/>
    <mergeCell ref="B35:C35"/>
  </mergeCells>
  <hyperlinks>
    <hyperlink ref="A5" r:id="rId1" display="www.skynet.be"/>
    <hyperlink ref="A4" r:id="rId2" display="www.hln.be"/>
    <hyperlink ref="A15" r:id="rId3" display="www.skynet.be"/>
    <hyperlink ref="A14" r:id="rId4" display="www.hln.be"/>
  </hyperlinks>
  <pageMargins left="0.7" right="0.7" top="0.75" bottom="0.75" header="0.3" footer="0.3"/>
  <pageSetup paperSize="9" scale="59" orientation="landscape"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0"/>
  <sheetViews>
    <sheetView workbookViewId="0">
      <selection activeCell="F14" sqref="F14"/>
    </sheetView>
  </sheetViews>
  <sheetFormatPr defaultRowHeight="20.100000000000001" customHeight="1" x14ac:dyDescent="0.15"/>
  <cols>
    <col min="1" max="1" width="19.85546875" style="62" bestFit="1" customWidth="1"/>
    <col min="2" max="2" width="21.5703125" style="62" bestFit="1" customWidth="1"/>
    <col min="3" max="3" width="26.140625" style="137" bestFit="1" customWidth="1"/>
    <col min="4" max="4" width="20.28515625" style="137" bestFit="1" customWidth="1"/>
    <col min="5" max="5" width="13.85546875" style="62" bestFit="1" customWidth="1"/>
    <col min="6" max="7" width="13.140625" style="62" bestFit="1" customWidth="1"/>
    <col min="8" max="8" width="11.85546875" style="62" bestFit="1" customWidth="1"/>
    <col min="9" max="9" width="13.5703125" style="62" bestFit="1" customWidth="1"/>
    <col min="10" max="10" width="12.7109375" style="62" bestFit="1" customWidth="1"/>
    <col min="11" max="11" width="16.42578125" style="62" hidden="1" customWidth="1"/>
    <col min="12" max="12" width="9.140625" style="62" hidden="1" customWidth="1"/>
    <col min="13" max="13" width="11.5703125" style="62" hidden="1" customWidth="1"/>
    <col min="14" max="14" width="20.7109375" style="62" hidden="1" customWidth="1"/>
    <col min="15" max="16" width="26.85546875" style="62" bestFit="1" customWidth="1"/>
    <col min="17" max="16384" width="9.140625" style="62"/>
  </cols>
  <sheetData>
    <row r="1" spans="1:13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3" ht="20.100000000000001" customHeight="1" thickTop="1" thickBot="1" x14ac:dyDescent="0.2">
      <c r="A2" s="44" t="s">
        <v>200</v>
      </c>
      <c r="B2" s="17"/>
      <c r="C2" s="16"/>
      <c r="D2" s="5"/>
      <c r="E2" s="5"/>
      <c r="F2" s="5"/>
      <c r="G2" s="5"/>
      <c r="H2" s="60"/>
      <c r="I2" s="60"/>
      <c r="K2" s="183" t="s">
        <v>201</v>
      </c>
      <c r="L2" s="184"/>
      <c r="M2" s="185"/>
    </row>
    <row r="3" spans="1:13" ht="20.100000000000001" customHeight="1" thickBot="1" x14ac:dyDescent="0.2">
      <c r="A3" s="6" t="s">
        <v>18</v>
      </c>
      <c r="B3" s="4" t="s">
        <v>176</v>
      </c>
      <c r="C3" s="6" t="s">
        <v>19</v>
      </c>
      <c r="D3" s="6" t="s">
        <v>20</v>
      </c>
      <c r="E3" s="4" t="s">
        <v>21</v>
      </c>
      <c r="F3" s="4" t="s">
        <v>22</v>
      </c>
      <c r="G3" s="4" t="s">
        <v>23</v>
      </c>
      <c r="H3" s="4" t="s">
        <v>171</v>
      </c>
      <c r="I3" s="4" t="s">
        <v>172</v>
      </c>
      <c r="K3" s="26" t="s">
        <v>172</v>
      </c>
      <c r="L3" s="26" t="s">
        <v>202</v>
      </c>
      <c r="M3" s="26" t="s">
        <v>203</v>
      </c>
    </row>
    <row r="4" spans="1:13" ht="20.100000000000001" customHeight="1" x14ac:dyDescent="0.15">
      <c r="A4" s="7" t="s">
        <v>204</v>
      </c>
      <c r="B4" s="8">
        <f>50+(L4-$L$8)*50/($L$4-$L$8)</f>
        <v>100</v>
      </c>
      <c r="C4" s="5" t="s">
        <v>59</v>
      </c>
      <c r="D4" s="5" t="s">
        <v>213</v>
      </c>
      <c r="E4" s="150"/>
      <c r="F4" s="152"/>
      <c r="G4" s="152"/>
      <c r="H4" s="56">
        <f>0.6*$G$9/5</f>
        <v>36096</v>
      </c>
      <c r="I4" s="56">
        <f>1.4*$G$9/5</f>
        <v>84224</v>
      </c>
      <c r="K4" s="60">
        <v>701866.66666666663</v>
      </c>
      <c r="L4" s="60">
        <v>3166</v>
      </c>
      <c r="M4" s="60">
        <v>9509</v>
      </c>
    </row>
    <row r="5" spans="1:13" ht="20.100000000000001" customHeight="1" x14ac:dyDescent="0.15">
      <c r="A5" s="7" t="s">
        <v>205</v>
      </c>
      <c r="B5" s="8">
        <f t="shared" ref="B5:B8" si="0">50+(L5-$L$8)*50/($L$4-$L$8)</f>
        <v>85.733710431850312</v>
      </c>
      <c r="C5" s="5" t="s">
        <v>59</v>
      </c>
      <c r="D5" s="5" t="s">
        <v>215</v>
      </c>
      <c r="E5" s="150"/>
      <c r="F5" s="152"/>
      <c r="G5" s="152"/>
      <c r="H5" s="56">
        <f t="shared" ref="H5:H8" si="1">0.6*$G$9/5</f>
        <v>36096</v>
      </c>
      <c r="I5" s="56">
        <f t="shared" ref="I5:I8" si="2">1.4*$G$9/5</f>
        <v>84224</v>
      </c>
      <c r="K5" s="60">
        <v>701866.66666666663</v>
      </c>
      <c r="L5" s="60">
        <v>18904</v>
      </c>
      <c r="M5" s="60">
        <v>56092</v>
      </c>
    </row>
    <row r="6" spans="1:13" ht="20.100000000000001" customHeight="1" x14ac:dyDescent="0.15">
      <c r="A6" s="7" t="s">
        <v>206</v>
      </c>
      <c r="B6" s="8">
        <f t="shared" si="0"/>
        <v>73.581348127198225</v>
      </c>
      <c r="C6" s="5" t="s">
        <v>59</v>
      </c>
      <c r="D6" s="5" t="s">
        <v>214</v>
      </c>
      <c r="E6" s="150"/>
      <c r="F6" s="152"/>
      <c r="G6" s="152"/>
      <c r="H6" s="56">
        <f t="shared" si="1"/>
        <v>36096</v>
      </c>
      <c r="I6" s="56">
        <f t="shared" si="2"/>
        <v>84224</v>
      </c>
      <c r="K6" s="60">
        <v>701866.66666666663</v>
      </c>
      <c r="L6" s="60">
        <v>32310</v>
      </c>
      <c r="M6" s="60">
        <v>34888</v>
      </c>
    </row>
    <row r="7" spans="1:13" ht="20.100000000000001" customHeight="1" x14ac:dyDescent="0.15">
      <c r="A7" s="7" t="s">
        <v>207</v>
      </c>
      <c r="B7" s="8">
        <f t="shared" si="0"/>
        <v>61.049167845099532</v>
      </c>
      <c r="C7" s="5" t="s">
        <v>59</v>
      </c>
      <c r="D7" s="5" t="s">
        <v>208</v>
      </c>
      <c r="E7" s="150"/>
      <c r="F7" s="152"/>
      <c r="G7" s="152"/>
      <c r="H7" s="56">
        <f t="shared" si="1"/>
        <v>36096</v>
      </c>
      <c r="I7" s="56">
        <f t="shared" si="2"/>
        <v>84224</v>
      </c>
      <c r="K7" s="132" t="s">
        <v>207</v>
      </c>
      <c r="L7" s="132">
        <v>46135</v>
      </c>
      <c r="M7" s="132">
        <v>136341</v>
      </c>
    </row>
    <row r="8" spans="1:13" ht="20.100000000000001" customHeight="1" x14ac:dyDescent="0.15">
      <c r="A8" s="7" t="s">
        <v>209</v>
      </c>
      <c r="B8" s="8">
        <f t="shared" si="0"/>
        <v>50</v>
      </c>
      <c r="C8" s="5" t="s">
        <v>59</v>
      </c>
      <c r="D8" s="5" t="s">
        <v>216</v>
      </c>
      <c r="E8" s="150"/>
      <c r="F8" s="152"/>
      <c r="G8" s="152"/>
      <c r="H8" s="56">
        <f t="shared" si="1"/>
        <v>36096</v>
      </c>
      <c r="I8" s="56">
        <f t="shared" si="2"/>
        <v>84224</v>
      </c>
      <c r="K8" s="60" t="s">
        <v>209</v>
      </c>
      <c r="L8" s="60">
        <v>58324</v>
      </c>
      <c r="M8" s="60"/>
    </row>
    <row r="9" spans="1:13" ht="20.100000000000001" customHeight="1" x14ac:dyDescent="0.15">
      <c r="A9" s="6" t="s">
        <v>25</v>
      </c>
      <c r="B9" s="6"/>
      <c r="C9" s="9"/>
      <c r="D9" s="6"/>
      <c r="E9" s="64">
        <f>SUM(E4:E8)</f>
        <v>0</v>
      </c>
      <c r="F9" s="55"/>
      <c r="G9" s="55">
        <f>+C31</f>
        <v>300800</v>
      </c>
      <c r="H9" s="63"/>
      <c r="I9" s="63"/>
    </row>
    <row r="10" spans="1:13" ht="20.100000000000001" customHeight="1" x14ac:dyDescent="0.15">
      <c r="A10" s="22"/>
      <c r="B10" s="22"/>
      <c r="C10" s="23"/>
      <c r="D10" s="22"/>
      <c r="E10" s="140"/>
      <c r="F10" s="141"/>
      <c r="G10" s="141"/>
      <c r="H10" s="63"/>
      <c r="I10" s="63"/>
    </row>
    <row r="12" spans="1:13" s="112" customFormat="1" ht="20.100000000000001" customHeight="1" thickBot="1" x14ac:dyDescent="0.2">
      <c r="A12" s="182" t="s">
        <v>226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</row>
    <row r="13" spans="1:13" s="112" customFormat="1" ht="20.100000000000001" customHeight="1" thickTop="1" x14ac:dyDescent="0.15"/>
    <row r="14" spans="1:13" s="112" customFormat="1" ht="20.100000000000001" customHeight="1" x14ac:dyDescent="0.15">
      <c r="A14" s="73" t="s">
        <v>200</v>
      </c>
      <c r="B14" s="94"/>
      <c r="C14" s="94"/>
      <c r="D14" s="94"/>
      <c r="E14" s="95">
        <v>0.7</v>
      </c>
      <c r="F14" s="95">
        <v>0.7</v>
      </c>
      <c r="G14" s="95">
        <v>0.2</v>
      </c>
      <c r="H14" s="95">
        <v>0.2</v>
      </c>
      <c r="I14" s="95">
        <v>0.1</v>
      </c>
      <c r="J14" s="95">
        <v>0.1</v>
      </c>
      <c r="K14" s="95">
        <v>0.15</v>
      </c>
    </row>
    <row r="15" spans="1:13" s="112" customFormat="1" ht="20.100000000000001" customHeight="1" x14ac:dyDescent="0.15">
      <c r="A15" s="68" t="s">
        <v>1</v>
      </c>
      <c r="B15" s="73" t="s">
        <v>2</v>
      </c>
      <c r="C15" s="69" t="s">
        <v>210</v>
      </c>
      <c r="D15" s="74" t="s">
        <v>211</v>
      </c>
      <c r="E15" s="69" t="s">
        <v>12</v>
      </c>
      <c r="F15" s="75" t="s">
        <v>3</v>
      </c>
      <c r="G15" s="69" t="s">
        <v>4</v>
      </c>
      <c r="H15" s="75" t="s">
        <v>5</v>
      </c>
      <c r="I15" s="69" t="s">
        <v>71</v>
      </c>
      <c r="J15" s="75" t="s">
        <v>225</v>
      </c>
      <c r="K15" s="75" t="s">
        <v>16</v>
      </c>
    </row>
    <row r="16" spans="1:13" s="112" customFormat="1" ht="20.100000000000001" customHeight="1" x14ac:dyDescent="0.15">
      <c r="A16" s="7" t="s">
        <v>204</v>
      </c>
      <c r="B16" s="94" t="s">
        <v>224</v>
      </c>
      <c r="C16" s="96">
        <f>+G4</f>
        <v>0</v>
      </c>
      <c r="D16" s="97">
        <f>+E4</f>
        <v>0</v>
      </c>
      <c r="E16" s="98">
        <f>0.7*C16</f>
        <v>0</v>
      </c>
      <c r="F16" s="97">
        <f>0.7*D16</f>
        <v>0</v>
      </c>
      <c r="G16" s="98">
        <f>0.2*C16</f>
        <v>0</v>
      </c>
      <c r="H16" s="97">
        <f>0.2*D16</f>
        <v>0</v>
      </c>
      <c r="I16" s="98">
        <f>0.1*C16</f>
        <v>0</v>
      </c>
      <c r="J16" s="97">
        <f>0.1*D16</f>
        <v>0</v>
      </c>
      <c r="K16" s="97">
        <f>0.15*D16</f>
        <v>0</v>
      </c>
    </row>
    <row r="17" spans="1:11" s="112" customFormat="1" ht="20.100000000000001" customHeight="1" x14ac:dyDescent="0.15">
      <c r="A17" s="7" t="s">
        <v>205</v>
      </c>
      <c r="B17" s="94" t="s">
        <v>224</v>
      </c>
      <c r="C17" s="96">
        <f t="shared" ref="C17:C20" si="3">+G5</f>
        <v>0</v>
      </c>
      <c r="D17" s="97">
        <f t="shared" ref="D17:D20" si="4">+E5</f>
        <v>0</v>
      </c>
      <c r="E17" s="98">
        <f t="shared" ref="E17:E20" si="5">0.7*C17</f>
        <v>0</v>
      </c>
      <c r="F17" s="97">
        <f t="shared" ref="F17:F20" si="6">0.7*D17</f>
        <v>0</v>
      </c>
      <c r="G17" s="98">
        <f t="shared" ref="G17:G20" si="7">0.2*C17</f>
        <v>0</v>
      </c>
      <c r="H17" s="97">
        <f t="shared" ref="H17:H20" si="8">0.2*D17</f>
        <v>0</v>
      </c>
      <c r="I17" s="98">
        <f t="shared" ref="I17:I20" si="9">0.1*C17</f>
        <v>0</v>
      </c>
      <c r="J17" s="97">
        <f t="shared" ref="J17:J20" si="10">0.1*D17</f>
        <v>0</v>
      </c>
      <c r="K17" s="97"/>
    </row>
    <row r="18" spans="1:11" s="112" customFormat="1" ht="20.100000000000001" customHeight="1" x14ac:dyDescent="0.15">
      <c r="A18" s="7" t="s">
        <v>206</v>
      </c>
      <c r="B18" s="94" t="s">
        <v>224</v>
      </c>
      <c r="C18" s="96">
        <f t="shared" si="3"/>
        <v>0</v>
      </c>
      <c r="D18" s="97">
        <f t="shared" si="4"/>
        <v>0</v>
      </c>
      <c r="E18" s="98">
        <f t="shared" si="5"/>
        <v>0</v>
      </c>
      <c r="F18" s="97">
        <f t="shared" si="6"/>
        <v>0</v>
      </c>
      <c r="G18" s="98">
        <f t="shared" si="7"/>
        <v>0</v>
      </c>
      <c r="H18" s="97">
        <f t="shared" si="8"/>
        <v>0</v>
      </c>
      <c r="I18" s="98">
        <f t="shared" si="9"/>
        <v>0</v>
      </c>
      <c r="J18" s="97">
        <f t="shared" si="10"/>
        <v>0</v>
      </c>
      <c r="K18" s="97"/>
    </row>
    <row r="19" spans="1:11" s="112" customFormat="1" ht="20.100000000000001" customHeight="1" x14ac:dyDescent="0.15">
      <c r="A19" s="7" t="s">
        <v>207</v>
      </c>
      <c r="B19" s="94" t="s">
        <v>224</v>
      </c>
      <c r="C19" s="96">
        <f t="shared" si="3"/>
        <v>0</v>
      </c>
      <c r="D19" s="97">
        <f t="shared" si="4"/>
        <v>0</v>
      </c>
      <c r="E19" s="98">
        <f t="shared" si="5"/>
        <v>0</v>
      </c>
      <c r="F19" s="97">
        <f t="shared" si="6"/>
        <v>0</v>
      </c>
      <c r="G19" s="98">
        <f t="shared" si="7"/>
        <v>0</v>
      </c>
      <c r="H19" s="97">
        <f t="shared" si="8"/>
        <v>0</v>
      </c>
      <c r="I19" s="98">
        <f t="shared" si="9"/>
        <v>0</v>
      </c>
      <c r="J19" s="97">
        <f t="shared" si="10"/>
        <v>0</v>
      </c>
      <c r="K19" s="97">
        <f>0.15*D19</f>
        <v>0</v>
      </c>
    </row>
    <row r="20" spans="1:11" s="112" customFormat="1" ht="20.100000000000001" customHeight="1" x14ac:dyDescent="0.15">
      <c r="A20" s="7" t="s">
        <v>209</v>
      </c>
      <c r="B20" s="94" t="s">
        <v>224</v>
      </c>
      <c r="C20" s="96">
        <f t="shared" si="3"/>
        <v>0</v>
      </c>
      <c r="D20" s="97">
        <f t="shared" si="4"/>
        <v>0</v>
      </c>
      <c r="E20" s="98">
        <f t="shared" si="5"/>
        <v>0</v>
      </c>
      <c r="F20" s="97">
        <f t="shared" si="6"/>
        <v>0</v>
      </c>
      <c r="G20" s="98">
        <f t="shared" si="7"/>
        <v>0</v>
      </c>
      <c r="H20" s="97">
        <f t="shared" si="8"/>
        <v>0</v>
      </c>
      <c r="I20" s="98">
        <f t="shared" si="9"/>
        <v>0</v>
      </c>
      <c r="J20" s="97">
        <f t="shared" si="10"/>
        <v>0</v>
      </c>
      <c r="K20" s="97">
        <f>0.15*D20</f>
        <v>0</v>
      </c>
    </row>
    <row r="21" spans="1:11" s="112" customFormat="1" ht="20.100000000000001" customHeight="1" x14ac:dyDescent="0.15">
      <c r="A21" s="68" t="s">
        <v>11</v>
      </c>
      <c r="B21" s="94"/>
      <c r="C21" s="99">
        <f t="shared" ref="C21:K21" si="11">SUM(C16:C20)</f>
        <v>0</v>
      </c>
      <c r="D21" s="100">
        <f t="shared" si="11"/>
        <v>0</v>
      </c>
      <c r="E21" s="101">
        <f t="shared" si="11"/>
        <v>0</v>
      </c>
      <c r="F21" s="100">
        <f t="shared" si="11"/>
        <v>0</v>
      </c>
      <c r="G21" s="101">
        <f t="shared" si="11"/>
        <v>0</v>
      </c>
      <c r="H21" s="100">
        <f t="shared" si="11"/>
        <v>0</v>
      </c>
      <c r="I21" s="101">
        <f t="shared" si="11"/>
        <v>0</v>
      </c>
      <c r="J21" s="100">
        <f t="shared" si="11"/>
        <v>0</v>
      </c>
      <c r="K21" s="94">
        <f t="shared" si="11"/>
        <v>0</v>
      </c>
    </row>
    <row r="23" spans="1:11" ht="20.100000000000001" customHeight="1" x14ac:dyDescent="0.15">
      <c r="A23" s="107" t="s">
        <v>27</v>
      </c>
      <c r="B23" s="107" t="s">
        <v>28</v>
      </c>
      <c r="C23" s="11" t="s">
        <v>29</v>
      </c>
      <c r="D23" s="133"/>
    </row>
    <row r="24" spans="1:11" ht="20.100000000000001" customHeight="1" x14ac:dyDescent="0.15">
      <c r="A24" s="7" t="s">
        <v>30</v>
      </c>
      <c r="B24" s="7">
        <v>27</v>
      </c>
      <c r="C24" s="106">
        <v>0.7</v>
      </c>
      <c r="D24" s="134"/>
    </row>
    <row r="25" spans="1:11" ht="20.100000000000001" customHeight="1" x14ac:dyDescent="0.15">
      <c r="A25" s="7" t="s">
        <v>31</v>
      </c>
      <c r="B25" s="7">
        <v>30</v>
      </c>
      <c r="C25" s="109">
        <v>0.2</v>
      </c>
      <c r="D25" s="134"/>
    </row>
    <row r="26" spans="1:11" ht="20.100000000000001" customHeight="1" x14ac:dyDescent="0.15">
      <c r="A26" s="7" t="s">
        <v>32</v>
      </c>
      <c r="B26" s="7">
        <v>31</v>
      </c>
      <c r="C26" s="106">
        <v>0.1</v>
      </c>
      <c r="D26" s="134"/>
    </row>
    <row r="27" spans="1:11" ht="20.100000000000001" customHeight="1" x14ac:dyDescent="0.15">
      <c r="A27" s="7" t="s">
        <v>33</v>
      </c>
      <c r="B27" s="127" t="s">
        <v>85</v>
      </c>
      <c r="C27" s="109" t="s">
        <v>85</v>
      </c>
      <c r="D27" s="134"/>
    </row>
    <row r="28" spans="1:11" ht="20.100000000000001" customHeight="1" x14ac:dyDescent="0.15">
      <c r="A28" s="13" t="s">
        <v>34</v>
      </c>
      <c r="B28" s="127" t="s">
        <v>85</v>
      </c>
      <c r="C28" s="109" t="s">
        <v>85</v>
      </c>
      <c r="D28" s="134"/>
    </row>
    <row r="29" spans="1:11" ht="20.100000000000001" customHeight="1" x14ac:dyDescent="0.15">
      <c r="A29" s="7" t="s">
        <v>35</v>
      </c>
      <c r="B29" s="127" t="s">
        <v>85</v>
      </c>
      <c r="C29" s="109" t="s">
        <v>85</v>
      </c>
      <c r="D29" s="135"/>
    </row>
    <row r="30" spans="1:11" ht="20.100000000000001" customHeight="1" x14ac:dyDescent="0.15">
      <c r="A30" s="107" t="s">
        <v>25</v>
      </c>
      <c r="B30" s="107">
        <f>SUM(B24:B29)</f>
        <v>88</v>
      </c>
      <c r="C30" s="14">
        <f>SUM(C24:C29)</f>
        <v>0.99999999999999989</v>
      </c>
      <c r="D30" s="136"/>
    </row>
    <row r="31" spans="1:11" ht="20.100000000000001" customHeight="1" x14ac:dyDescent="0.15">
      <c r="A31" s="107" t="s">
        <v>36</v>
      </c>
      <c r="B31" s="107"/>
      <c r="C31" s="15">
        <v>300800</v>
      </c>
      <c r="D31" s="131"/>
    </row>
    <row r="32" spans="1:11" ht="20.100000000000001" customHeight="1" x14ac:dyDescent="0.15">
      <c r="A32" s="18"/>
      <c r="B32" s="18"/>
      <c r="C32" s="25"/>
      <c r="D32" s="131"/>
    </row>
    <row r="33" spans="1:4" ht="20.100000000000001" customHeight="1" x14ac:dyDescent="0.15">
      <c r="A33" s="18"/>
      <c r="B33" s="18"/>
      <c r="C33" s="25"/>
      <c r="D33" s="131"/>
    </row>
    <row r="34" spans="1:4" ht="20.100000000000001" customHeight="1" thickBot="1" x14ac:dyDescent="0.2">
      <c r="A34" s="154" t="s">
        <v>228</v>
      </c>
      <c r="B34" s="154"/>
      <c r="C34" s="154"/>
    </row>
    <row r="35" spans="1:4" ht="20.100000000000001" customHeight="1" thickTop="1" x14ac:dyDescent="0.15">
      <c r="A35" s="107" t="s">
        <v>177</v>
      </c>
      <c r="B35" s="156" t="s">
        <v>178</v>
      </c>
      <c r="C35" s="156"/>
      <c r="D35" s="138"/>
    </row>
    <row r="36" spans="1:4" ht="20.100000000000001" customHeight="1" x14ac:dyDescent="0.15">
      <c r="A36" s="7" t="s">
        <v>179</v>
      </c>
      <c r="B36" s="157" t="s">
        <v>85</v>
      </c>
      <c r="C36" s="157"/>
      <c r="D36" s="139"/>
    </row>
    <row r="37" spans="1:4" ht="20.100000000000001" customHeight="1" x14ac:dyDescent="0.15">
      <c r="A37" s="7" t="s">
        <v>180</v>
      </c>
      <c r="B37" s="158">
        <v>0.5</v>
      </c>
      <c r="C37" s="158"/>
      <c r="D37" s="134"/>
    </row>
    <row r="38" spans="1:4" ht="20.100000000000001" customHeight="1" x14ac:dyDescent="0.15">
      <c r="A38" s="7" t="s">
        <v>181</v>
      </c>
      <c r="B38" s="158">
        <v>0.1</v>
      </c>
      <c r="C38" s="158"/>
      <c r="D38" s="134"/>
    </row>
    <row r="39" spans="1:4" ht="20.100000000000001" customHeight="1" x14ac:dyDescent="0.15">
      <c r="A39" s="7" t="s">
        <v>182</v>
      </c>
      <c r="B39" s="155">
        <v>0.25</v>
      </c>
      <c r="C39" s="155"/>
      <c r="D39" s="134"/>
    </row>
    <row r="40" spans="1:4" ht="20.100000000000001" customHeight="1" x14ac:dyDescent="0.15">
      <c r="A40" s="7" t="s">
        <v>183</v>
      </c>
      <c r="B40" s="155">
        <v>0.15</v>
      </c>
      <c r="C40" s="155"/>
      <c r="D40" s="134"/>
    </row>
  </sheetData>
  <sheetProtection password="DC74" sheet="1" objects="1" scenarios="1"/>
  <mergeCells count="10">
    <mergeCell ref="A1:I1"/>
    <mergeCell ref="A34:C34"/>
    <mergeCell ref="B39:C39"/>
    <mergeCell ref="B40:C40"/>
    <mergeCell ref="K2:M2"/>
    <mergeCell ref="B35:C35"/>
    <mergeCell ref="B36:C36"/>
    <mergeCell ref="B37:C37"/>
    <mergeCell ref="B38:C38"/>
    <mergeCell ref="A12:K12"/>
  </mergeCells>
  <pageMargins left="0.7" right="0.7" top="0.75" bottom="0.75" header="0.3" footer="0.3"/>
  <pageSetup paperSize="9" scale="63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5"/>
  <sheetViews>
    <sheetView zoomScaleNormal="100" workbookViewId="0">
      <selection activeCell="A14" sqref="A14:N14"/>
    </sheetView>
  </sheetViews>
  <sheetFormatPr defaultRowHeight="20.100000000000001" customHeight="1" x14ac:dyDescent="0.25"/>
  <cols>
    <col min="1" max="1" width="26.28515625" style="92" bestFit="1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14" width="16.7109375" style="92" customWidth="1"/>
    <col min="15" max="16384" width="9.140625" style="92"/>
  </cols>
  <sheetData>
    <row r="1" spans="1:14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4" ht="20.100000000000001" customHeight="1" thickTop="1" x14ac:dyDescent="0.25">
      <c r="A2" s="88" t="s">
        <v>123</v>
      </c>
      <c r="B2" s="90"/>
      <c r="C2" s="67"/>
      <c r="D2" s="67"/>
      <c r="E2" s="67"/>
      <c r="F2" s="67"/>
      <c r="G2" s="67"/>
      <c r="H2" s="70"/>
      <c r="I2" s="70"/>
    </row>
    <row r="3" spans="1:14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23</v>
      </c>
      <c r="H3" s="69" t="s">
        <v>171</v>
      </c>
      <c r="I3" s="69" t="s">
        <v>172</v>
      </c>
    </row>
    <row r="4" spans="1:14" ht="20.100000000000001" customHeight="1" x14ac:dyDescent="0.25">
      <c r="A4" s="70" t="s">
        <v>124</v>
      </c>
      <c r="B4" s="71">
        <v>100</v>
      </c>
      <c r="C4" s="67" t="s">
        <v>59</v>
      </c>
      <c r="D4" s="67" t="s">
        <v>60</v>
      </c>
      <c r="E4" s="148"/>
      <c r="F4" s="152"/>
      <c r="G4" s="152"/>
      <c r="H4" s="102">
        <f>0.6*$G$11/7</f>
        <v>51565.714285714283</v>
      </c>
      <c r="I4" s="102">
        <f>1.4*$G$11/7</f>
        <v>120320</v>
      </c>
    </row>
    <row r="5" spans="1:14" ht="20.100000000000001" customHeight="1" x14ac:dyDescent="0.25">
      <c r="A5" s="70" t="s">
        <v>125</v>
      </c>
      <c r="B5" s="71">
        <v>99.990857560797224</v>
      </c>
      <c r="C5" s="67" t="s">
        <v>59</v>
      </c>
      <c r="D5" s="67" t="s">
        <v>52</v>
      </c>
      <c r="E5" s="148"/>
      <c r="F5" s="152"/>
      <c r="G5" s="152"/>
      <c r="H5" s="102">
        <f t="shared" ref="H5:H10" si="0">0.6*$G$11/7</f>
        <v>51565.714285714283</v>
      </c>
      <c r="I5" s="102">
        <f t="shared" ref="I5:I10" si="1">1.4*$G$11/7</f>
        <v>120320</v>
      </c>
    </row>
    <row r="6" spans="1:14" ht="20.100000000000001" customHeight="1" x14ac:dyDescent="0.25">
      <c r="A6" s="70" t="s">
        <v>126</v>
      </c>
      <c r="B6" s="71">
        <v>99.963430243188881</v>
      </c>
      <c r="C6" s="67" t="s">
        <v>59</v>
      </c>
      <c r="D6" s="67" t="s">
        <v>60</v>
      </c>
      <c r="E6" s="148"/>
      <c r="F6" s="152"/>
      <c r="G6" s="152"/>
      <c r="H6" s="102">
        <f t="shared" si="0"/>
        <v>51565.714285714283</v>
      </c>
      <c r="I6" s="102">
        <f t="shared" si="1"/>
        <v>120320</v>
      </c>
    </row>
    <row r="7" spans="1:14" ht="20.100000000000001" customHeight="1" x14ac:dyDescent="0.25">
      <c r="A7" s="70" t="s">
        <v>127</v>
      </c>
      <c r="B7" s="71">
        <v>99.753154141524959</v>
      </c>
      <c r="C7" s="67" t="s">
        <v>59</v>
      </c>
      <c r="D7" s="67" t="s">
        <v>52</v>
      </c>
      <c r="E7" s="148"/>
      <c r="F7" s="152"/>
      <c r="G7" s="152"/>
      <c r="H7" s="102">
        <f t="shared" si="0"/>
        <v>51565.714285714283</v>
      </c>
      <c r="I7" s="102">
        <f t="shared" si="1"/>
        <v>120320</v>
      </c>
    </row>
    <row r="8" spans="1:14" ht="20.100000000000001" customHeight="1" x14ac:dyDescent="0.25">
      <c r="A8" s="70" t="s">
        <v>128</v>
      </c>
      <c r="B8" s="71">
        <v>98.006948253794121</v>
      </c>
      <c r="C8" s="67" t="s">
        <v>59</v>
      </c>
      <c r="D8" s="67" t="s">
        <v>60</v>
      </c>
      <c r="E8" s="148"/>
      <c r="F8" s="152"/>
      <c r="G8" s="152"/>
      <c r="H8" s="102">
        <f t="shared" si="0"/>
        <v>51565.714285714283</v>
      </c>
      <c r="I8" s="102">
        <f t="shared" si="1"/>
        <v>120320</v>
      </c>
    </row>
    <row r="9" spans="1:14" ht="20.100000000000001" customHeight="1" x14ac:dyDescent="0.25">
      <c r="A9" s="70" t="s">
        <v>129</v>
      </c>
      <c r="B9" s="71">
        <v>90.29072956664838</v>
      </c>
      <c r="C9" s="67" t="s">
        <v>59</v>
      </c>
      <c r="D9" s="67" t="s">
        <v>60</v>
      </c>
      <c r="E9" s="148"/>
      <c r="F9" s="152"/>
      <c r="G9" s="152"/>
      <c r="H9" s="102">
        <f t="shared" si="0"/>
        <v>51565.714285714283</v>
      </c>
      <c r="I9" s="102">
        <f t="shared" si="1"/>
        <v>120320</v>
      </c>
    </row>
    <row r="10" spans="1:14" ht="20.100000000000001" customHeight="1" x14ac:dyDescent="0.25">
      <c r="A10" s="70" t="s">
        <v>130</v>
      </c>
      <c r="B10" s="71">
        <v>50</v>
      </c>
      <c r="C10" s="67" t="s">
        <v>59</v>
      </c>
      <c r="D10" s="67" t="s">
        <v>60</v>
      </c>
      <c r="E10" s="148"/>
      <c r="F10" s="152"/>
      <c r="G10" s="152"/>
      <c r="H10" s="102">
        <f t="shared" si="0"/>
        <v>51565.714285714283</v>
      </c>
      <c r="I10" s="102">
        <f t="shared" si="1"/>
        <v>120320</v>
      </c>
    </row>
    <row r="11" spans="1:14" ht="20.100000000000001" customHeight="1" x14ac:dyDescent="0.25">
      <c r="A11" s="129" t="s">
        <v>25</v>
      </c>
      <c r="B11" s="90"/>
      <c r="C11" s="89"/>
      <c r="D11" s="89"/>
      <c r="E11" s="119">
        <f>SUM(E4:E10)</f>
        <v>0</v>
      </c>
      <c r="F11" s="122"/>
      <c r="G11" s="116">
        <v>601600</v>
      </c>
      <c r="H11" s="104"/>
      <c r="I11" s="104"/>
    </row>
    <row r="12" spans="1:14" ht="20.100000000000001" customHeight="1" x14ac:dyDescent="0.25">
      <c r="A12" s="83"/>
      <c r="B12" s="143"/>
      <c r="C12" s="144"/>
      <c r="D12" s="144"/>
      <c r="E12" s="143"/>
      <c r="F12" s="145"/>
      <c r="G12" s="143"/>
      <c r="H12" s="143"/>
      <c r="I12" s="115"/>
    </row>
    <row r="14" spans="1:14" ht="20.100000000000001" customHeight="1" thickBot="1" x14ac:dyDescent="0.3">
      <c r="A14" s="169" t="s">
        <v>226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</row>
    <row r="15" spans="1:14" ht="20.100000000000001" customHeight="1" thickTop="1" x14ac:dyDescent="0.25"/>
    <row r="16" spans="1:14" ht="20.100000000000001" customHeight="1" x14ac:dyDescent="0.25">
      <c r="A16" s="73" t="s">
        <v>123</v>
      </c>
      <c r="B16" s="94"/>
      <c r="C16" s="94"/>
      <c r="D16" s="94"/>
      <c r="E16" s="95">
        <v>0.3</v>
      </c>
      <c r="F16" s="95">
        <v>0.3</v>
      </c>
      <c r="G16" s="95">
        <v>0.3</v>
      </c>
      <c r="H16" s="95">
        <v>0.3</v>
      </c>
      <c r="I16" s="95">
        <v>0.1</v>
      </c>
      <c r="J16" s="95">
        <v>0.1</v>
      </c>
      <c r="K16" s="95">
        <v>0.2</v>
      </c>
      <c r="L16" s="95">
        <v>0.2</v>
      </c>
      <c r="M16" s="95">
        <v>0.1</v>
      </c>
      <c r="N16" s="95">
        <v>0.1</v>
      </c>
    </row>
    <row r="17" spans="1:14" ht="20.100000000000001" customHeight="1" x14ac:dyDescent="0.25">
      <c r="A17" s="68" t="s">
        <v>1</v>
      </c>
      <c r="B17" s="73" t="s">
        <v>2</v>
      </c>
      <c r="C17" s="69" t="s">
        <v>210</v>
      </c>
      <c r="D17" s="74" t="s">
        <v>211</v>
      </c>
      <c r="E17" s="69" t="s">
        <v>12</v>
      </c>
      <c r="F17" s="75" t="s">
        <v>3</v>
      </c>
      <c r="G17" s="69" t="s">
        <v>4</v>
      </c>
      <c r="H17" s="75" t="s">
        <v>5</v>
      </c>
      <c r="I17" s="69" t="s">
        <v>71</v>
      </c>
      <c r="J17" s="75" t="s">
        <v>72</v>
      </c>
      <c r="K17" s="69" t="s">
        <v>15</v>
      </c>
      <c r="L17" s="75" t="s">
        <v>16</v>
      </c>
      <c r="M17" s="69" t="s">
        <v>73</v>
      </c>
      <c r="N17" s="73" t="s">
        <v>74</v>
      </c>
    </row>
    <row r="18" spans="1:14" ht="20.100000000000001" customHeight="1" x14ac:dyDescent="0.25">
      <c r="A18" s="70" t="s">
        <v>124</v>
      </c>
      <c r="B18" s="94" t="s">
        <v>17</v>
      </c>
      <c r="C18" s="96">
        <f t="shared" ref="C18:C24" si="2">+G4</f>
        <v>0</v>
      </c>
      <c r="D18" s="97">
        <f t="shared" ref="D18:D24" si="3">+E4</f>
        <v>0</v>
      </c>
      <c r="E18" s="98">
        <f t="shared" ref="E18:F24" si="4">0.3*C18</f>
        <v>0</v>
      </c>
      <c r="F18" s="97">
        <f t="shared" si="4"/>
        <v>0</v>
      </c>
      <c r="G18" s="98">
        <f t="shared" ref="G18:H24" si="5">0.3*C18</f>
        <v>0</v>
      </c>
      <c r="H18" s="97">
        <f t="shared" si="5"/>
        <v>0</v>
      </c>
      <c r="I18" s="98">
        <f t="shared" ref="I18:J21" si="6">0.1*C18</f>
        <v>0</v>
      </c>
      <c r="J18" s="97">
        <f t="shared" si="6"/>
        <v>0</v>
      </c>
      <c r="K18" s="98">
        <f t="shared" ref="K18:L24" si="7">0.2*C18</f>
        <v>0</v>
      </c>
      <c r="L18" s="97">
        <f t="shared" si="7"/>
        <v>0</v>
      </c>
      <c r="M18" s="98">
        <f t="shared" ref="M18:N24" si="8">0.1*C18</f>
        <v>0</v>
      </c>
      <c r="N18" s="94">
        <f t="shared" si="8"/>
        <v>0</v>
      </c>
    </row>
    <row r="19" spans="1:14" ht="20.100000000000001" customHeight="1" x14ac:dyDescent="0.25">
      <c r="A19" s="70" t="s">
        <v>125</v>
      </c>
      <c r="B19" s="94" t="s">
        <v>17</v>
      </c>
      <c r="C19" s="96">
        <f t="shared" si="2"/>
        <v>0</v>
      </c>
      <c r="D19" s="97">
        <f t="shared" si="3"/>
        <v>0</v>
      </c>
      <c r="E19" s="98">
        <f t="shared" si="4"/>
        <v>0</v>
      </c>
      <c r="F19" s="97">
        <f t="shared" si="4"/>
        <v>0</v>
      </c>
      <c r="G19" s="98">
        <f t="shared" si="5"/>
        <v>0</v>
      </c>
      <c r="H19" s="97">
        <f t="shared" si="5"/>
        <v>0</v>
      </c>
      <c r="I19" s="98">
        <f t="shared" si="6"/>
        <v>0</v>
      </c>
      <c r="J19" s="97">
        <f t="shared" si="6"/>
        <v>0</v>
      </c>
      <c r="K19" s="98">
        <f t="shared" si="7"/>
        <v>0</v>
      </c>
      <c r="L19" s="97">
        <f t="shared" si="7"/>
        <v>0</v>
      </c>
      <c r="M19" s="98">
        <f t="shared" si="8"/>
        <v>0</v>
      </c>
      <c r="N19" s="94">
        <f t="shared" si="8"/>
        <v>0</v>
      </c>
    </row>
    <row r="20" spans="1:14" ht="20.100000000000001" customHeight="1" x14ac:dyDescent="0.25">
      <c r="A20" s="70" t="s">
        <v>126</v>
      </c>
      <c r="B20" s="94" t="s">
        <v>17</v>
      </c>
      <c r="C20" s="96">
        <f t="shared" si="2"/>
        <v>0</v>
      </c>
      <c r="D20" s="97">
        <f t="shared" si="3"/>
        <v>0</v>
      </c>
      <c r="E20" s="98">
        <f t="shared" si="4"/>
        <v>0</v>
      </c>
      <c r="F20" s="97">
        <f t="shared" si="4"/>
        <v>0</v>
      </c>
      <c r="G20" s="98">
        <f t="shared" si="5"/>
        <v>0</v>
      </c>
      <c r="H20" s="97">
        <f t="shared" si="5"/>
        <v>0</v>
      </c>
      <c r="I20" s="98">
        <f t="shared" si="6"/>
        <v>0</v>
      </c>
      <c r="J20" s="97">
        <f t="shared" si="6"/>
        <v>0</v>
      </c>
      <c r="K20" s="98">
        <f t="shared" si="7"/>
        <v>0</v>
      </c>
      <c r="L20" s="97">
        <f t="shared" si="7"/>
        <v>0</v>
      </c>
      <c r="M20" s="98">
        <f t="shared" si="8"/>
        <v>0</v>
      </c>
      <c r="N20" s="94">
        <f t="shared" si="8"/>
        <v>0</v>
      </c>
    </row>
    <row r="21" spans="1:14" ht="20.100000000000001" customHeight="1" x14ac:dyDescent="0.25">
      <c r="A21" s="70" t="s">
        <v>127</v>
      </c>
      <c r="B21" s="94" t="s">
        <v>17</v>
      </c>
      <c r="C21" s="96">
        <f t="shared" si="2"/>
        <v>0</v>
      </c>
      <c r="D21" s="97">
        <f t="shared" si="3"/>
        <v>0</v>
      </c>
      <c r="E21" s="98">
        <f t="shared" si="4"/>
        <v>0</v>
      </c>
      <c r="F21" s="97">
        <f t="shared" si="4"/>
        <v>0</v>
      </c>
      <c r="G21" s="98">
        <f t="shared" si="5"/>
        <v>0</v>
      </c>
      <c r="H21" s="97">
        <f t="shared" si="5"/>
        <v>0</v>
      </c>
      <c r="I21" s="98">
        <f t="shared" si="6"/>
        <v>0</v>
      </c>
      <c r="J21" s="97">
        <f t="shared" si="6"/>
        <v>0</v>
      </c>
      <c r="K21" s="98">
        <f t="shared" si="7"/>
        <v>0</v>
      </c>
      <c r="L21" s="97">
        <f t="shared" si="7"/>
        <v>0</v>
      </c>
      <c r="M21" s="98">
        <f t="shared" si="8"/>
        <v>0</v>
      </c>
      <c r="N21" s="94">
        <f t="shared" si="8"/>
        <v>0</v>
      </c>
    </row>
    <row r="22" spans="1:14" ht="20.100000000000001" customHeight="1" x14ac:dyDescent="0.25">
      <c r="A22" s="70" t="s">
        <v>128</v>
      </c>
      <c r="B22" s="94" t="s">
        <v>17</v>
      </c>
      <c r="C22" s="96">
        <f t="shared" si="2"/>
        <v>0</v>
      </c>
      <c r="D22" s="97">
        <f t="shared" si="3"/>
        <v>0</v>
      </c>
      <c r="E22" s="98">
        <f t="shared" si="4"/>
        <v>0</v>
      </c>
      <c r="F22" s="97">
        <f t="shared" si="4"/>
        <v>0</v>
      </c>
      <c r="G22" s="98">
        <f t="shared" si="5"/>
        <v>0</v>
      </c>
      <c r="H22" s="97">
        <f t="shared" si="5"/>
        <v>0</v>
      </c>
      <c r="I22" s="98">
        <f>0.1*C22</f>
        <v>0</v>
      </c>
      <c r="J22" s="97">
        <f t="shared" ref="J22" si="9">0.1*D22</f>
        <v>0</v>
      </c>
      <c r="K22" s="98">
        <f t="shared" si="7"/>
        <v>0</v>
      </c>
      <c r="L22" s="97">
        <f t="shared" si="7"/>
        <v>0</v>
      </c>
      <c r="M22" s="98">
        <f t="shared" si="8"/>
        <v>0</v>
      </c>
      <c r="N22" s="94">
        <f t="shared" si="8"/>
        <v>0</v>
      </c>
    </row>
    <row r="23" spans="1:14" ht="20.100000000000001" customHeight="1" x14ac:dyDescent="0.25">
      <c r="A23" s="70" t="s">
        <v>129</v>
      </c>
      <c r="B23" s="94" t="s">
        <v>17</v>
      </c>
      <c r="C23" s="96">
        <f t="shared" si="2"/>
        <v>0</v>
      </c>
      <c r="D23" s="97">
        <f t="shared" si="3"/>
        <v>0</v>
      </c>
      <c r="E23" s="98">
        <f t="shared" si="4"/>
        <v>0</v>
      </c>
      <c r="F23" s="97">
        <f t="shared" si="4"/>
        <v>0</v>
      </c>
      <c r="G23" s="98">
        <f t="shared" si="5"/>
        <v>0</v>
      </c>
      <c r="H23" s="97">
        <f t="shared" si="5"/>
        <v>0</v>
      </c>
      <c r="I23" s="98">
        <f>0.1*C23</f>
        <v>0</v>
      </c>
      <c r="J23" s="97">
        <f>0.1*D23</f>
        <v>0</v>
      </c>
      <c r="K23" s="98">
        <f t="shared" si="7"/>
        <v>0</v>
      </c>
      <c r="L23" s="97">
        <f t="shared" si="7"/>
        <v>0</v>
      </c>
      <c r="M23" s="98">
        <f t="shared" si="8"/>
        <v>0</v>
      </c>
      <c r="N23" s="94">
        <f t="shared" si="8"/>
        <v>0</v>
      </c>
    </row>
    <row r="24" spans="1:14" ht="20.100000000000001" customHeight="1" x14ac:dyDescent="0.25">
      <c r="A24" s="70" t="s">
        <v>130</v>
      </c>
      <c r="B24" s="94" t="s">
        <v>17</v>
      </c>
      <c r="C24" s="96">
        <f t="shared" si="2"/>
        <v>0</v>
      </c>
      <c r="D24" s="97">
        <f t="shared" si="3"/>
        <v>0</v>
      </c>
      <c r="E24" s="98">
        <f t="shared" si="4"/>
        <v>0</v>
      </c>
      <c r="F24" s="97">
        <f t="shared" si="4"/>
        <v>0</v>
      </c>
      <c r="G24" s="98">
        <f t="shared" si="5"/>
        <v>0</v>
      </c>
      <c r="H24" s="97">
        <f t="shared" si="5"/>
        <v>0</v>
      </c>
      <c r="I24" s="98">
        <f>0.1*C24</f>
        <v>0</v>
      </c>
      <c r="J24" s="97">
        <f>0.1*D24</f>
        <v>0</v>
      </c>
      <c r="K24" s="98">
        <f t="shared" si="7"/>
        <v>0</v>
      </c>
      <c r="L24" s="97">
        <f t="shared" si="7"/>
        <v>0</v>
      </c>
      <c r="M24" s="98">
        <f t="shared" si="8"/>
        <v>0</v>
      </c>
      <c r="N24" s="94">
        <f t="shared" si="8"/>
        <v>0</v>
      </c>
    </row>
    <row r="25" spans="1:14" ht="20.100000000000001" customHeight="1" x14ac:dyDescent="0.25">
      <c r="A25" s="68" t="s">
        <v>11</v>
      </c>
      <c r="B25" s="94"/>
      <c r="C25" s="99">
        <f t="shared" ref="C25:N25" si="10">SUM(C18:C24)</f>
        <v>0</v>
      </c>
      <c r="D25" s="100">
        <f t="shared" si="10"/>
        <v>0</v>
      </c>
      <c r="E25" s="101">
        <f t="shared" si="10"/>
        <v>0</v>
      </c>
      <c r="F25" s="100">
        <f t="shared" si="10"/>
        <v>0</v>
      </c>
      <c r="G25" s="101">
        <f t="shared" si="10"/>
        <v>0</v>
      </c>
      <c r="H25" s="100">
        <f t="shared" si="10"/>
        <v>0</v>
      </c>
      <c r="I25" s="101">
        <f t="shared" si="10"/>
        <v>0</v>
      </c>
      <c r="J25" s="100">
        <f t="shared" si="10"/>
        <v>0</v>
      </c>
      <c r="K25" s="101">
        <f t="shared" si="10"/>
        <v>0</v>
      </c>
      <c r="L25" s="100">
        <f t="shared" si="10"/>
        <v>0</v>
      </c>
      <c r="M25" s="101">
        <f t="shared" si="10"/>
        <v>0</v>
      </c>
      <c r="N25" s="94">
        <f t="shared" si="10"/>
        <v>0</v>
      </c>
    </row>
    <row r="28" spans="1:14" ht="20.100000000000001" customHeight="1" x14ac:dyDescent="0.25">
      <c r="A28" s="129" t="s">
        <v>27</v>
      </c>
      <c r="B28" s="129" t="s">
        <v>28</v>
      </c>
      <c r="C28" s="77" t="s">
        <v>29</v>
      </c>
    </row>
    <row r="29" spans="1:14" ht="20.100000000000001" customHeight="1" x14ac:dyDescent="0.25">
      <c r="A29" s="70" t="s">
        <v>30</v>
      </c>
      <c r="B29" s="70">
        <v>27</v>
      </c>
      <c r="C29" s="128">
        <v>0.3</v>
      </c>
    </row>
    <row r="30" spans="1:14" ht="20.100000000000001" customHeight="1" x14ac:dyDescent="0.25">
      <c r="A30" s="70" t="s">
        <v>31</v>
      </c>
      <c r="B30" s="70">
        <v>30</v>
      </c>
      <c r="C30" s="128">
        <v>0.3</v>
      </c>
    </row>
    <row r="31" spans="1:14" ht="20.100000000000001" customHeight="1" x14ac:dyDescent="0.25">
      <c r="A31" s="70" t="s">
        <v>32</v>
      </c>
      <c r="B31" s="70">
        <v>31</v>
      </c>
      <c r="C31" s="128">
        <v>0.1</v>
      </c>
    </row>
    <row r="32" spans="1:14" ht="20.100000000000001" customHeight="1" x14ac:dyDescent="0.25">
      <c r="A32" s="70" t="s">
        <v>33</v>
      </c>
      <c r="B32" s="130" t="s">
        <v>85</v>
      </c>
      <c r="C32" s="130" t="s">
        <v>85</v>
      </c>
    </row>
    <row r="33" spans="1:3" ht="20.100000000000001" customHeight="1" x14ac:dyDescent="0.25">
      <c r="A33" s="79" t="s">
        <v>34</v>
      </c>
      <c r="B33" s="70">
        <v>30</v>
      </c>
      <c r="C33" s="128">
        <v>0.2</v>
      </c>
    </row>
    <row r="34" spans="1:3" ht="20.100000000000001" customHeight="1" x14ac:dyDescent="0.25">
      <c r="A34" s="70" t="s">
        <v>35</v>
      </c>
      <c r="B34" s="70">
        <v>31</v>
      </c>
      <c r="C34" s="128">
        <v>0.1</v>
      </c>
    </row>
    <row r="35" spans="1:3" ht="20.100000000000001" customHeight="1" x14ac:dyDescent="0.25">
      <c r="A35" s="129" t="s">
        <v>25</v>
      </c>
      <c r="B35" s="129">
        <f>SUM(B29:B34)</f>
        <v>149</v>
      </c>
      <c r="C35" s="81">
        <f>SUM(C29:C34)</f>
        <v>0.99999999999999989</v>
      </c>
    </row>
    <row r="36" spans="1:3" ht="20.100000000000001" customHeight="1" x14ac:dyDescent="0.25">
      <c r="A36" s="129" t="s">
        <v>36</v>
      </c>
      <c r="B36" s="129"/>
      <c r="C36" s="118">
        <v>601600</v>
      </c>
    </row>
    <row r="37" spans="1:3" ht="20.100000000000001" customHeight="1" x14ac:dyDescent="0.25">
      <c r="A37" s="83"/>
      <c r="B37" s="83"/>
      <c r="C37" s="142"/>
    </row>
    <row r="38" spans="1:3" ht="20.100000000000001" customHeight="1" x14ac:dyDescent="0.25">
      <c r="A38" s="83"/>
      <c r="B38" s="83"/>
      <c r="C38" s="84"/>
    </row>
    <row r="39" spans="1:3" ht="20.100000000000001" customHeight="1" thickBot="1" x14ac:dyDescent="0.2">
      <c r="A39" s="154" t="s">
        <v>228</v>
      </c>
      <c r="B39" s="154"/>
      <c r="C39" s="154"/>
    </row>
    <row r="40" spans="1:3" ht="20.100000000000001" customHeight="1" thickTop="1" x14ac:dyDescent="0.25">
      <c r="A40" s="129" t="s">
        <v>177</v>
      </c>
      <c r="B40" s="170" t="s">
        <v>178</v>
      </c>
      <c r="C40" s="170"/>
    </row>
    <row r="41" spans="1:3" ht="20.100000000000001" customHeight="1" x14ac:dyDescent="0.25">
      <c r="A41" s="70" t="s">
        <v>179</v>
      </c>
      <c r="B41" s="173" t="s">
        <v>85</v>
      </c>
      <c r="C41" s="173"/>
    </row>
    <row r="42" spans="1:3" ht="20.100000000000001" customHeight="1" x14ac:dyDescent="0.25">
      <c r="A42" s="70" t="s">
        <v>180</v>
      </c>
      <c r="B42" s="172">
        <v>0.3</v>
      </c>
      <c r="C42" s="172"/>
    </row>
    <row r="43" spans="1:3" ht="20.100000000000001" customHeight="1" x14ac:dyDescent="0.25">
      <c r="A43" s="70" t="s">
        <v>181</v>
      </c>
      <c r="B43" s="172">
        <v>0.2</v>
      </c>
      <c r="C43" s="172"/>
    </row>
    <row r="44" spans="1:3" ht="20.100000000000001" customHeight="1" x14ac:dyDescent="0.25">
      <c r="A44" s="70" t="s">
        <v>182</v>
      </c>
      <c r="B44" s="168">
        <v>0.2</v>
      </c>
      <c r="C44" s="168"/>
    </row>
    <row r="45" spans="1:3" ht="20.100000000000001" customHeight="1" x14ac:dyDescent="0.25">
      <c r="A45" s="70" t="s">
        <v>183</v>
      </c>
      <c r="B45" s="168">
        <v>0.3</v>
      </c>
      <c r="C45" s="168"/>
    </row>
  </sheetData>
  <sheetProtection password="DC74" sheet="1" objects="1" scenarios="1"/>
  <mergeCells count="9">
    <mergeCell ref="A1:I1"/>
    <mergeCell ref="A39:C39"/>
    <mergeCell ref="B43:C43"/>
    <mergeCell ref="B44:C44"/>
    <mergeCell ref="B45:C45"/>
    <mergeCell ref="A14:N14"/>
    <mergeCell ref="B40:C40"/>
    <mergeCell ref="B41:C41"/>
    <mergeCell ref="B42:C42"/>
  </mergeCells>
  <pageMargins left="0.7" right="0.7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1"/>
  <sheetViews>
    <sheetView topLeftCell="C1" workbookViewId="0">
      <selection activeCell="G14" sqref="G14"/>
    </sheetView>
  </sheetViews>
  <sheetFormatPr defaultRowHeight="20.100000000000001" customHeight="1" x14ac:dyDescent="0.25"/>
  <cols>
    <col min="1" max="1" width="19.85546875" style="92" bestFit="1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14" width="16.7109375" style="92" customWidth="1"/>
    <col min="15" max="16384" width="9.140625" style="92"/>
  </cols>
  <sheetData>
    <row r="1" spans="1:14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4" ht="20.100000000000001" customHeight="1" thickTop="1" x14ac:dyDescent="0.25">
      <c r="A2" s="88" t="s">
        <v>131</v>
      </c>
      <c r="B2" s="90"/>
      <c r="C2" s="67"/>
      <c r="D2" s="67"/>
      <c r="E2" s="67"/>
      <c r="F2" s="67"/>
      <c r="G2" s="67"/>
      <c r="H2" s="123"/>
      <c r="I2" s="123"/>
    </row>
    <row r="3" spans="1:14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14" ht="20.100000000000001" customHeight="1" x14ac:dyDescent="0.25">
      <c r="A4" s="7" t="s">
        <v>135</v>
      </c>
      <c r="B4" s="71">
        <v>100</v>
      </c>
      <c r="C4" s="67" t="s">
        <v>59</v>
      </c>
      <c r="D4" s="67" t="s">
        <v>133</v>
      </c>
      <c r="E4" s="148"/>
      <c r="F4" s="152"/>
      <c r="G4" s="152"/>
      <c r="H4" s="102">
        <f>0.6*$G$9/5</f>
        <v>54144</v>
      </c>
      <c r="I4" s="102">
        <f>1.4*$G$9/5</f>
        <v>126336</v>
      </c>
    </row>
    <row r="5" spans="1:14" ht="20.100000000000001" customHeight="1" x14ac:dyDescent="0.25">
      <c r="A5" s="7" t="s">
        <v>132</v>
      </c>
      <c r="B5" s="71">
        <v>87.315550510783183</v>
      </c>
      <c r="C5" s="67" t="s">
        <v>59</v>
      </c>
      <c r="D5" s="67" t="s">
        <v>133</v>
      </c>
      <c r="E5" s="148"/>
      <c r="F5" s="152"/>
      <c r="G5" s="152"/>
      <c r="H5" s="102">
        <f t="shared" ref="H5:H8" si="0">0.6*$G$9/5</f>
        <v>54144</v>
      </c>
      <c r="I5" s="102">
        <f t="shared" ref="I5:I8" si="1">1.4*$G$9/5</f>
        <v>126336</v>
      </c>
    </row>
    <row r="6" spans="1:14" ht="20.100000000000001" customHeight="1" x14ac:dyDescent="0.25">
      <c r="A6" s="7" t="s">
        <v>134</v>
      </c>
      <c r="B6" s="71">
        <v>68.189557321225863</v>
      </c>
      <c r="C6" s="67" t="s">
        <v>59</v>
      </c>
      <c r="D6" s="67" t="s">
        <v>133</v>
      </c>
      <c r="E6" s="148"/>
      <c r="F6" s="152"/>
      <c r="G6" s="152"/>
      <c r="H6" s="102">
        <f t="shared" si="0"/>
        <v>54144</v>
      </c>
      <c r="I6" s="102">
        <f t="shared" si="1"/>
        <v>126336</v>
      </c>
    </row>
    <row r="7" spans="1:14" ht="20.100000000000001" customHeight="1" x14ac:dyDescent="0.25">
      <c r="A7" s="7" t="s">
        <v>136</v>
      </c>
      <c r="B7" s="71">
        <v>51.106696935300796</v>
      </c>
      <c r="C7" s="67" t="s">
        <v>59</v>
      </c>
      <c r="D7" s="67" t="s">
        <v>133</v>
      </c>
      <c r="E7" s="148"/>
      <c r="F7" s="152"/>
      <c r="G7" s="152"/>
      <c r="H7" s="102">
        <f t="shared" si="0"/>
        <v>54144</v>
      </c>
      <c r="I7" s="102">
        <f t="shared" si="1"/>
        <v>126336</v>
      </c>
    </row>
    <row r="8" spans="1:14" ht="20.100000000000001" customHeight="1" x14ac:dyDescent="0.25">
      <c r="A8" s="7" t="s">
        <v>137</v>
      </c>
      <c r="B8" s="71">
        <v>50</v>
      </c>
      <c r="C8" s="67" t="s">
        <v>59</v>
      </c>
      <c r="D8" s="67" t="s">
        <v>133</v>
      </c>
      <c r="E8" s="148"/>
      <c r="F8" s="152"/>
      <c r="G8" s="152"/>
      <c r="H8" s="102">
        <f t="shared" si="0"/>
        <v>54144</v>
      </c>
      <c r="I8" s="102">
        <f t="shared" si="1"/>
        <v>126336</v>
      </c>
    </row>
    <row r="9" spans="1:14" ht="20.100000000000001" customHeight="1" x14ac:dyDescent="0.25">
      <c r="A9" s="68" t="s">
        <v>25</v>
      </c>
      <c r="B9" s="72"/>
      <c r="C9" s="68"/>
      <c r="D9" s="68"/>
      <c r="E9" s="105">
        <f>SUM(E4:E8)</f>
        <v>0</v>
      </c>
      <c r="F9" s="103"/>
      <c r="G9" s="103">
        <v>451200</v>
      </c>
      <c r="H9" s="104"/>
      <c r="I9" s="104"/>
    </row>
    <row r="12" spans="1:14" ht="20.100000000000001" customHeight="1" thickBot="1" x14ac:dyDescent="0.3">
      <c r="A12" s="169" t="s">
        <v>226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  <row r="13" spans="1:14" ht="20.100000000000001" customHeight="1" thickTop="1" x14ac:dyDescent="0.25"/>
    <row r="14" spans="1:14" ht="20.100000000000001" customHeight="1" x14ac:dyDescent="0.25">
      <c r="A14" s="73" t="s">
        <v>131</v>
      </c>
      <c r="B14" s="94"/>
      <c r="C14" s="94"/>
      <c r="D14" s="94"/>
      <c r="E14" s="95">
        <v>0.2</v>
      </c>
      <c r="F14" s="95">
        <v>0.2</v>
      </c>
      <c r="G14" s="95">
        <v>0.25</v>
      </c>
      <c r="H14" s="95">
        <v>0.25</v>
      </c>
      <c r="I14" s="95">
        <v>0.3</v>
      </c>
      <c r="J14" s="95">
        <v>0.3</v>
      </c>
      <c r="K14" s="95">
        <v>0.15</v>
      </c>
      <c r="L14" s="95">
        <v>0.15</v>
      </c>
      <c r="M14" s="95">
        <v>0.1</v>
      </c>
      <c r="N14" s="95">
        <v>0.1</v>
      </c>
    </row>
    <row r="15" spans="1:14" ht="20.100000000000001" customHeight="1" x14ac:dyDescent="0.25">
      <c r="A15" s="68" t="s">
        <v>1</v>
      </c>
      <c r="B15" s="73" t="s">
        <v>2</v>
      </c>
      <c r="C15" s="69" t="s">
        <v>210</v>
      </c>
      <c r="D15" s="74" t="s">
        <v>211</v>
      </c>
      <c r="E15" s="69" t="s">
        <v>12</v>
      </c>
      <c r="F15" s="75" t="s">
        <v>3</v>
      </c>
      <c r="G15" s="69" t="s">
        <v>4</v>
      </c>
      <c r="H15" s="75" t="s">
        <v>5</v>
      </c>
      <c r="I15" s="69" t="s">
        <v>71</v>
      </c>
      <c r="J15" s="75" t="s">
        <v>72</v>
      </c>
      <c r="K15" s="69" t="s">
        <v>13</v>
      </c>
      <c r="L15" s="75" t="s">
        <v>14</v>
      </c>
      <c r="M15" s="69" t="s">
        <v>15</v>
      </c>
      <c r="N15" s="73" t="s">
        <v>16</v>
      </c>
    </row>
    <row r="16" spans="1:14" ht="20.100000000000001" customHeight="1" x14ac:dyDescent="0.25">
      <c r="A16" s="7" t="s">
        <v>135</v>
      </c>
      <c r="B16" s="94" t="s">
        <v>120</v>
      </c>
      <c r="C16" s="96">
        <f>+G4</f>
        <v>0</v>
      </c>
      <c r="D16" s="97">
        <f>+E4</f>
        <v>0</v>
      </c>
      <c r="E16" s="98">
        <f>0.2*C16</f>
        <v>0</v>
      </c>
      <c r="F16" s="97">
        <f>0.2*D16</f>
        <v>0</v>
      </c>
      <c r="G16" s="98">
        <f>0.25*C16</f>
        <v>0</v>
      </c>
      <c r="H16" s="97">
        <f>0.25*D16</f>
        <v>0</v>
      </c>
      <c r="I16" s="98">
        <f>0.3*C16</f>
        <v>0</v>
      </c>
      <c r="J16" s="97">
        <f>0.3*D16</f>
        <v>0</v>
      </c>
      <c r="K16" s="98">
        <f>0.15*C16</f>
        <v>0</v>
      </c>
      <c r="L16" s="97">
        <f>0.15*D16</f>
        <v>0</v>
      </c>
      <c r="M16" s="98">
        <f>0.1*C16</f>
        <v>0</v>
      </c>
      <c r="N16" s="94">
        <f>0.1*D16</f>
        <v>0</v>
      </c>
    </row>
    <row r="17" spans="1:14" ht="20.100000000000001" customHeight="1" x14ac:dyDescent="0.25">
      <c r="A17" s="7" t="s">
        <v>132</v>
      </c>
      <c r="B17" s="94" t="s">
        <v>120</v>
      </c>
      <c r="C17" s="96">
        <f t="shared" ref="C17:C20" si="2">+G5</f>
        <v>0</v>
      </c>
      <c r="D17" s="97">
        <f t="shared" ref="D17:D20" si="3">+E5</f>
        <v>0</v>
      </c>
      <c r="E17" s="98">
        <f t="shared" ref="E17:E20" si="4">0.2*C17</f>
        <v>0</v>
      </c>
      <c r="F17" s="97">
        <f t="shared" ref="F17:F20" si="5">0.2*D17</f>
        <v>0</v>
      </c>
      <c r="G17" s="98">
        <f t="shared" ref="G17:G20" si="6">0.25*C17</f>
        <v>0</v>
      </c>
      <c r="H17" s="97">
        <f t="shared" ref="H17:H20" si="7">0.25*D17</f>
        <v>0</v>
      </c>
      <c r="I17" s="98">
        <f t="shared" ref="I17:I20" si="8">0.3*C17</f>
        <v>0</v>
      </c>
      <c r="J17" s="97">
        <f t="shared" ref="J17:J20" si="9">0.3*D17</f>
        <v>0</v>
      </c>
      <c r="K17" s="98">
        <f t="shared" ref="K17:K20" si="10">0.15*C17</f>
        <v>0</v>
      </c>
      <c r="L17" s="97">
        <f t="shared" ref="L17:L20" si="11">0.15*D17</f>
        <v>0</v>
      </c>
      <c r="M17" s="98">
        <f t="shared" ref="M17:M20" si="12">0.1*C17</f>
        <v>0</v>
      </c>
      <c r="N17" s="94">
        <f t="shared" ref="N17:N19" si="13">0.1*D17</f>
        <v>0</v>
      </c>
    </row>
    <row r="18" spans="1:14" ht="20.100000000000001" customHeight="1" x14ac:dyDescent="0.25">
      <c r="A18" s="7" t="s">
        <v>134</v>
      </c>
      <c r="B18" s="94" t="s">
        <v>120</v>
      </c>
      <c r="C18" s="96">
        <f t="shared" si="2"/>
        <v>0</v>
      </c>
      <c r="D18" s="97">
        <f t="shared" si="3"/>
        <v>0</v>
      </c>
      <c r="E18" s="98">
        <f t="shared" si="4"/>
        <v>0</v>
      </c>
      <c r="F18" s="97">
        <f t="shared" si="5"/>
        <v>0</v>
      </c>
      <c r="G18" s="98">
        <f t="shared" si="6"/>
        <v>0</v>
      </c>
      <c r="H18" s="97">
        <f t="shared" si="7"/>
        <v>0</v>
      </c>
      <c r="I18" s="98">
        <f t="shared" si="8"/>
        <v>0</v>
      </c>
      <c r="J18" s="97">
        <f t="shared" si="9"/>
        <v>0</v>
      </c>
      <c r="K18" s="98">
        <f t="shared" si="10"/>
        <v>0</v>
      </c>
      <c r="L18" s="97">
        <f t="shared" si="11"/>
        <v>0</v>
      </c>
      <c r="M18" s="98">
        <f t="shared" si="12"/>
        <v>0</v>
      </c>
      <c r="N18" s="94">
        <f t="shared" si="13"/>
        <v>0</v>
      </c>
    </row>
    <row r="19" spans="1:14" ht="20.100000000000001" customHeight="1" x14ac:dyDescent="0.25">
      <c r="A19" s="7" t="s">
        <v>136</v>
      </c>
      <c r="B19" s="94" t="s">
        <v>120</v>
      </c>
      <c r="C19" s="96">
        <f t="shared" si="2"/>
        <v>0</v>
      </c>
      <c r="D19" s="97">
        <f t="shared" si="3"/>
        <v>0</v>
      </c>
      <c r="E19" s="98">
        <f t="shared" si="4"/>
        <v>0</v>
      </c>
      <c r="F19" s="97">
        <f t="shared" si="5"/>
        <v>0</v>
      </c>
      <c r="G19" s="98">
        <f t="shared" si="6"/>
        <v>0</v>
      </c>
      <c r="H19" s="97">
        <f t="shared" si="7"/>
        <v>0</v>
      </c>
      <c r="I19" s="98">
        <f t="shared" si="8"/>
        <v>0</v>
      </c>
      <c r="J19" s="97">
        <f t="shared" si="9"/>
        <v>0</v>
      </c>
      <c r="K19" s="98">
        <f t="shared" si="10"/>
        <v>0</v>
      </c>
      <c r="L19" s="97">
        <f t="shared" si="11"/>
        <v>0</v>
      </c>
      <c r="M19" s="98">
        <f t="shared" si="12"/>
        <v>0</v>
      </c>
      <c r="N19" s="94">
        <f t="shared" si="13"/>
        <v>0</v>
      </c>
    </row>
    <row r="20" spans="1:14" ht="20.100000000000001" customHeight="1" x14ac:dyDescent="0.25">
      <c r="A20" s="7" t="s">
        <v>137</v>
      </c>
      <c r="B20" s="94" t="s">
        <v>120</v>
      </c>
      <c r="C20" s="96">
        <f t="shared" si="2"/>
        <v>0</v>
      </c>
      <c r="D20" s="97">
        <f t="shared" si="3"/>
        <v>0</v>
      </c>
      <c r="E20" s="98">
        <f t="shared" si="4"/>
        <v>0</v>
      </c>
      <c r="F20" s="97">
        <f t="shared" si="5"/>
        <v>0</v>
      </c>
      <c r="G20" s="98">
        <f t="shared" si="6"/>
        <v>0</v>
      </c>
      <c r="H20" s="97">
        <f t="shared" si="7"/>
        <v>0</v>
      </c>
      <c r="I20" s="98">
        <f t="shared" si="8"/>
        <v>0</v>
      </c>
      <c r="J20" s="97">
        <f t="shared" si="9"/>
        <v>0</v>
      </c>
      <c r="K20" s="98">
        <f t="shared" si="10"/>
        <v>0</v>
      </c>
      <c r="L20" s="97">
        <f t="shared" si="11"/>
        <v>0</v>
      </c>
      <c r="M20" s="98">
        <f t="shared" si="12"/>
        <v>0</v>
      </c>
      <c r="N20" s="94">
        <f>0.1*D20</f>
        <v>0</v>
      </c>
    </row>
    <row r="21" spans="1:14" ht="20.100000000000001" customHeight="1" x14ac:dyDescent="0.25">
      <c r="A21" s="68" t="s">
        <v>11</v>
      </c>
      <c r="B21" s="94"/>
      <c r="C21" s="99">
        <f t="shared" ref="C21:N21" si="14">SUM(C16:C20)</f>
        <v>0</v>
      </c>
      <c r="D21" s="100">
        <f t="shared" si="14"/>
        <v>0</v>
      </c>
      <c r="E21" s="101">
        <f t="shared" si="14"/>
        <v>0</v>
      </c>
      <c r="F21" s="100">
        <f t="shared" si="14"/>
        <v>0</v>
      </c>
      <c r="G21" s="101">
        <f t="shared" si="14"/>
        <v>0</v>
      </c>
      <c r="H21" s="100">
        <f t="shared" si="14"/>
        <v>0</v>
      </c>
      <c r="I21" s="101">
        <f t="shared" si="14"/>
        <v>0</v>
      </c>
      <c r="J21" s="100">
        <f t="shared" si="14"/>
        <v>0</v>
      </c>
      <c r="K21" s="101">
        <f t="shared" si="14"/>
        <v>0</v>
      </c>
      <c r="L21" s="100">
        <f t="shared" si="14"/>
        <v>0</v>
      </c>
      <c r="M21" s="101">
        <f t="shared" si="14"/>
        <v>0</v>
      </c>
      <c r="N21" s="73">
        <f t="shared" si="14"/>
        <v>0</v>
      </c>
    </row>
    <row r="24" spans="1:14" ht="20.100000000000001" customHeight="1" x14ac:dyDescent="0.25">
      <c r="A24" s="85" t="s">
        <v>27</v>
      </c>
      <c r="B24" s="85" t="s">
        <v>28</v>
      </c>
      <c r="C24" s="77" t="s">
        <v>29</v>
      </c>
    </row>
    <row r="25" spans="1:14" ht="20.100000000000001" customHeight="1" x14ac:dyDescent="0.25">
      <c r="A25" s="70" t="s">
        <v>30</v>
      </c>
      <c r="B25" s="70">
        <v>27</v>
      </c>
      <c r="C25" s="87">
        <v>0.2</v>
      </c>
    </row>
    <row r="26" spans="1:14" ht="20.100000000000001" customHeight="1" x14ac:dyDescent="0.25">
      <c r="A26" s="70" t="s">
        <v>31</v>
      </c>
      <c r="B26" s="70">
        <v>30</v>
      </c>
      <c r="C26" s="87">
        <v>0.25</v>
      </c>
    </row>
    <row r="27" spans="1:14" ht="20.100000000000001" customHeight="1" x14ac:dyDescent="0.25">
      <c r="A27" s="70" t="s">
        <v>32</v>
      </c>
      <c r="B27" s="70">
        <v>31</v>
      </c>
      <c r="C27" s="87">
        <v>0.3</v>
      </c>
    </row>
    <row r="28" spans="1:14" ht="20.100000000000001" customHeight="1" x14ac:dyDescent="0.25">
      <c r="A28" s="70" t="s">
        <v>173</v>
      </c>
      <c r="B28" s="70">
        <v>15</v>
      </c>
      <c r="C28" s="87">
        <v>0.15</v>
      </c>
    </row>
    <row r="29" spans="1:14" ht="20.100000000000001" customHeight="1" x14ac:dyDescent="0.25">
      <c r="A29" s="79" t="s">
        <v>111</v>
      </c>
      <c r="B29" s="70">
        <v>10</v>
      </c>
      <c r="C29" s="87">
        <v>0.1</v>
      </c>
    </row>
    <row r="30" spans="1:14" ht="20.100000000000001" customHeight="1" x14ac:dyDescent="0.25">
      <c r="A30" s="70" t="s">
        <v>35</v>
      </c>
      <c r="B30" s="110" t="s">
        <v>85</v>
      </c>
      <c r="C30" s="87" t="s">
        <v>85</v>
      </c>
    </row>
    <row r="31" spans="1:14" ht="20.100000000000001" customHeight="1" x14ac:dyDescent="0.25">
      <c r="A31" s="85" t="s">
        <v>25</v>
      </c>
      <c r="B31" s="85">
        <f>+SUM(B25:B30)</f>
        <v>113</v>
      </c>
      <c r="C31" s="81">
        <f>+SUM(C25:C30)</f>
        <v>1</v>
      </c>
    </row>
    <row r="32" spans="1:14" ht="20.100000000000001" customHeight="1" x14ac:dyDescent="0.25">
      <c r="A32" s="85" t="s">
        <v>36</v>
      </c>
      <c r="B32" s="85"/>
      <c r="C32" s="118">
        <v>451200</v>
      </c>
    </row>
    <row r="33" spans="1:3" ht="20.100000000000001" customHeight="1" x14ac:dyDescent="0.25">
      <c r="A33" s="83"/>
      <c r="B33" s="83"/>
      <c r="C33" s="142"/>
    </row>
    <row r="34" spans="1:3" ht="20.100000000000001" customHeight="1" x14ac:dyDescent="0.25">
      <c r="A34" s="83"/>
      <c r="B34" s="83"/>
      <c r="C34" s="84"/>
    </row>
    <row r="35" spans="1:3" ht="20.100000000000001" customHeight="1" thickBot="1" x14ac:dyDescent="0.2">
      <c r="A35" s="154" t="s">
        <v>228</v>
      </c>
      <c r="B35" s="154"/>
      <c r="C35" s="154"/>
    </row>
    <row r="36" spans="1:3" ht="20.100000000000001" customHeight="1" thickTop="1" x14ac:dyDescent="0.25">
      <c r="A36" s="85" t="s">
        <v>177</v>
      </c>
      <c r="B36" s="170" t="s">
        <v>178</v>
      </c>
      <c r="C36" s="170"/>
    </row>
    <row r="37" spans="1:3" ht="20.100000000000001" customHeight="1" x14ac:dyDescent="0.25">
      <c r="A37" s="70" t="s">
        <v>179</v>
      </c>
      <c r="B37" s="173" t="s">
        <v>85</v>
      </c>
      <c r="C37" s="173"/>
    </row>
    <row r="38" spans="1:3" ht="20.100000000000001" customHeight="1" x14ac:dyDescent="0.25">
      <c r="A38" s="70" t="s">
        <v>180</v>
      </c>
      <c r="B38" s="172">
        <v>0.1</v>
      </c>
      <c r="C38" s="172"/>
    </row>
    <row r="39" spans="1:3" ht="20.100000000000001" customHeight="1" x14ac:dyDescent="0.25">
      <c r="A39" s="70" t="s">
        <v>181</v>
      </c>
      <c r="B39" s="172">
        <v>0.4</v>
      </c>
      <c r="C39" s="172"/>
    </row>
    <row r="40" spans="1:3" ht="20.100000000000001" customHeight="1" x14ac:dyDescent="0.25">
      <c r="A40" s="70" t="s">
        <v>182</v>
      </c>
      <c r="B40" s="168">
        <v>0.2</v>
      </c>
      <c r="C40" s="168"/>
    </row>
    <row r="41" spans="1:3" ht="20.100000000000001" customHeight="1" x14ac:dyDescent="0.25">
      <c r="A41" s="70" t="s">
        <v>183</v>
      </c>
      <c r="B41" s="168">
        <v>0.3</v>
      </c>
      <c r="C41" s="168"/>
    </row>
  </sheetData>
  <sheetProtection password="DC74" sheet="1" objects="1" scenarios="1"/>
  <mergeCells count="9">
    <mergeCell ref="A1:I1"/>
    <mergeCell ref="A35:C35"/>
    <mergeCell ref="B39:C39"/>
    <mergeCell ref="B40:C40"/>
    <mergeCell ref="B41:C41"/>
    <mergeCell ref="A12:N12"/>
    <mergeCell ref="B36:C36"/>
    <mergeCell ref="B37:C37"/>
    <mergeCell ref="B38:C38"/>
  </mergeCells>
  <pageMargins left="0.7" right="0.7" top="0.75" bottom="0.75" header="0.3" footer="0.3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7"/>
  <sheetViews>
    <sheetView workbookViewId="0">
      <selection activeCell="G7" sqref="G7"/>
    </sheetView>
  </sheetViews>
  <sheetFormatPr defaultRowHeight="20.100000000000001" customHeight="1" x14ac:dyDescent="0.25"/>
  <cols>
    <col min="1" max="1" width="22.5703125" style="92" customWidth="1"/>
    <col min="2" max="2" width="21.5703125" style="92" bestFit="1" customWidth="1"/>
    <col min="3" max="3" width="29.28515625" style="92" bestFit="1" customWidth="1"/>
    <col min="4" max="4" width="20.28515625" style="92" bestFit="1" customWidth="1"/>
    <col min="5" max="9" width="16.7109375" style="92" customWidth="1"/>
    <col min="10" max="10" width="13.28515625" style="92" bestFit="1" customWidth="1"/>
    <col min="11" max="11" width="14.28515625" style="92" bestFit="1" customWidth="1"/>
    <col min="12" max="16384" width="9.140625" style="92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25">
      <c r="A2" s="88" t="s">
        <v>146</v>
      </c>
      <c r="B2" s="90"/>
      <c r="C2" s="67"/>
      <c r="D2" s="67"/>
      <c r="E2" s="67"/>
      <c r="F2" s="67"/>
      <c r="G2" s="67"/>
      <c r="H2" s="70"/>
      <c r="I2" s="70"/>
    </row>
    <row r="3" spans="1:9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9" ht="20.100000000000001" customHeight="1" x14ac:dyDescent="0.25">
      <c r="A4" s="70" t="s">
        <v>147</v>
      </c>
      <c r="B4" s="71">
        <v>100</v>
      </c>
      <c r="C4" s="5" t="s">
        <v>217</v>
      </c>
      <c r="D4" s="67" t="s">
        <v>148</v>
      </c>
      <c r="E4" s="148"/>
      <c r="F4" s="152"/>
      <c r="G4" s="152"/>
      <c r="H4" s="102">
        <f>0.6*$G$7/3</f>
        <v>45120</v>
      </c>
      <c r="I4" s="102">
        <f>1.4*$G$7/3</f>
        <v>105280</v>
      </c>
    </row>
    <row r="5" spans="1:9" ht="20.100000000000001" customHeight="1" x14ac:dyDescent="0.25">
      <c r="A5" s="70" t="s">
        <v>149</v>
      </c>
      <c r="B5" s="71">
        <v>99.014084507042256</v>
      </c>
      <c r="C5" s="5" t="s">
        <v>218</v>
      </c>
      <c r="D5" s="67" t="s">
        <v>150</v>
      </c>
      <c r="E5" s="148"/>
      <c r="F5" s="152"/>
      <c r="G5" s="152"/>
      <c r="H5" s="102">
        <f t="shared" ref="H5:H6" si="0">0.6*$G$7/3</f>
        <v>45120</v>
      </c>
      <c r="I5" s="102">
        <f t="shared" ref="I5:I6" si="1">1.4*$G$7/3</f>
        <v>105280</v>
      </c>
    </row>
    <row r="6" spans="1:9" ht="20.100000000000001" customHeight="1" x14ac:dyDescent="0.25">
      <c r="A6" s="70" t="s">
        <v>151</v>
      </c>
      <c r="B6" s="71">
        <v>50</v>
      </c>
      <c r="C6" s="5" t="s">
        <v>59</v>
      </c>
      <c r="D6" s="67" t="s">
        <v>148</v>
      </c>
      <c r="E6" s="148"/>
      <c r="F6" s="152"/>
      <c r="G6" s="152"/>
      <c r="H6" s="102">
        <f t="shared" si="0"/>
        <v>45120</v>
      </c>
      <c r="I6" s="102">
        <f t="shared" si="1"/>
        <v>105280</v>
      </c>
    </row>
    <row r="7" spans="1:9" ht="20.100000000000001" customHeight="1" x14ac:dyDescent="0.25">
      <c r="A7" s="85" t="s">
        <v>25</v>
      </c>
      <c r="B7" s="90"/>
      <c r="C7" s="89"/>
      <c r="D7" s="89"/>
      <c r="E7" s="119">
        <f>SUM(E4:E6)</f>
        <v>0</v>
      </c>
      <c r="F7" s="122"/>
      <c r="G7" s="103">
        <v>225600</v>
      </c>
      <c r="H7" s="104"/>
      <c r="I7" s="104"/>
    </row>
    <row r="10" spans="1:9" ht="20.100000000000001" customHeight="1" thickBot="1" x14ac:dyDescent="0.3">
      <c r="A10" s="169" t="s">
        <v>226</v>
      </c>
      <c r="B10" s="169"/>
      <c r="C10" s="169"/>
      <c r="D10" s="169"/>
      <c r="E10" s="169"/>
      <c r="F10" s="169"/>
      <c r="G10" s="169"/>
      <c r="H10" s="169"/>
    </row>
    <row r="11" spans="1:9" ht="20.100000000000001" customHeight="1" thickTop="1" x14ac:dyDescent="0.25"/>
    <row r="12" spans="1:9" ht="20.100000000000001" customHeight="1" x14ac:dyDescent="0.25">
      <c r="A12" s="73" t="s">
        <v>146</v>
      </c>
      <c r="B12" s="94"/>
      <c r="C12" s="94"/>
      <c r="D12" s="94"/>
      <c r="E12" s="95">
        <v>0.75</v>
      </c>
      <c r="F12" s="95">
        <v>0.75</v>
      </c>
      <c r="G12" s="95">
        <v>0.25</v>
      </c>
      <c r="H12" s="95">
        <v>0.25</v>
      </c>
    </row>
    <row r="13" spans="1:9" ht="20.100000000000001" customHeight="1" x14ac:dyDescent="0.25">
      <c r="A13" s="68" t="s">
        <v>1</v>
      </c>
      <c r="B13" s="73" t="s">
        <v>2</v>
      </c>
      <c r="C13" s="69" t="s">
        <v>210</v>
      </c>
      <c r="D13" s="74" t="s">
        <v>211</v>
      </c>
      <c r="E13" s="69" t="s">
        <v>12</v>
      </c>
      <c r="F13" s="75" t="s">
        <v>3</v>
      </c>
      <c r="G13" s="69" t="s">
        <v>15</v>
      </c>
      <c r="H13" s="75" t="s">
        <v>16</v>
      </c>
    </row>
    <row r="14" spans="1:9" ht="20.100000000000001" customHeight="1" x14ac:dyDescent="0.25">
      <c r="A14" s="70" t="s">
        <v>147</v>
      </c>
      <c r="B14" s="94" t="s">
        <v>152</v>
      </c>
      <c r="C14" s="96">
        <f>+G4</f>
        <v>0</v>
      </c>
      <c r="D14" s="97">
        <f>+E4</f>
        <v>0</v>
      </c>
      <c r="E14" s="98">
        <f t="shared" ref="E14:F16" si="2">0.75*C14</f>
        <v>0</v>
      </c>
      <c r="F14" s="97">
        <f t="shared" si="2"/>
        <v>0</v>
      </c>
      <c r="G14" s="98">
        <f t="shared" ref="G14:H16" si="3">0.25*C14</f>
        <v>0</v>
      </c>
      <c r="H14" s="97">
        <f t="shared" si="3"/>
        <v>0</v>
      </c>
    </row>
    <row r="15" spans="1:9" ht="20.100000000000001" customHeight="1" x14ac:dyDescent="0.25">
      <c r="A15" s="70" t="s">
        <v>149</v>
      </c>
      <c r="B15" s="94" t="s">
        <v>152</v>
      </c>
      <c r="C15" s="96">
        <f>+G5</f>
        <v>0</v>
      </c>
      <c r="D15" s="97">
        <f>+E5</f>
        <v>0</v>
      </c>
      <c r="E15" s="98">
        <f t="shared" si="2"/>
        <v>0</v>
      </c>
      <c r="F15" s="97">
        <f t="shared" si="2"/>
        <v>0</v>
      </c>
      <c r="G15" s="98">
        <f t="shared" si="3"/>
        <v>0</v>
      </c>
      <c r="H15" s="97">
        <f t="shared" si="3"/>
        <v>0</v>
      </c>
    </row>
    <row r="16" spans="1:9" ht="20.100000000000001" customHeight="1" x14ac:dyDescent="0.25">
      <c r="A16" s="70" t="s">
        <v>151</v>
      </c>
      <c r="B16" s="94" t="s">
        <v>152</v>
      </c>
      <c r="C16" s="96">
        <f>+G6</f>
        <v>0</v>
      </c>
      <c r="D16" s="97">
        <f>+E6</f>
        <v>0</v>
      </c>
      <c r="E16" s="98">
        <f t="shared" si="2"/>
        <v>0</v>
      </c>
      <c r="F16" s="97">
        <f t="shared" si="2"/>
        <v>0</v>
      </c>
      <c r="G16" s="98">
        <f t="shared" si="3"/>
        <v>0</v>
      </c>
      <c r="H16" s="97">
        <f t="shared" si="3"/>
        <v>0</v>
      </c>
    </row>
    <row r="17" spans="1:8" ht="20.100000000000001" customHeight="1" x14ac:dyDescent="0.25">
      <c r="A17" s="68" t="s">
        <v>11</v>
      </c>
      <c r="B17" s="94"/>
      <c r="C17" s="99">
        <f t="shared" ref="C17:H17" si="4">SUM(C14:C16)</f>
        <v>0</v>
      </c>
      <c r="D17" s="100">
        <f t="shared" si="4"/>
        <v>0</v>
      </c>
      <c r="E17" s="101">
        <f t="shared" si="4"/>
        <v>0</v>
      </c>
      <c r="F17" s="100">
        <f t="shared" si="4"/>
        <v>0</v>
      </c>
      <c r="G17" s="101">
        <f t="shared" si="4"/>
        <v>0</v>
      </c>
      <c r="H17" s="100">
        <f t="shared" si="4"/>
        <v>0</v>
      </c>
    </row>
    <row r="20" spans="1:8" ht="20.100000000000001" customHeight="1" x14ac:dyDescent="0.25">
      <c r="A20" s="85" t="s">
        <v>27</v>
      </c>
      <c r="B20" s="85" t="s">
        <v>28</v>
      </c>
      <c r="C20" s="77" t="s">
        <v>29</v>
      </c>
    </row>
    <row r="21" spans="1:8" ht="20.100000000000001" customHeight="1" x14ac:dyDescent="0.25">
      <c r="A21" s="70" t="s">
        <v>30</v>
      </c>
      <c r="B21" s="70">
        <v>27</v>
      </c>
      <c r="C21" s="87">
        <v>0.75</v>
      </c>
    </row>
    <row r="22" spans="1:8" ht="20.100000000000001" customHeight="1" x14ac:dyDescent="0.25">
      <c r="A22" s="70" t="s">
        <v>31</v>
      </c>
      <c r="B22" s="110" t="s">
        <v>85</v>
      </c>
      <c r="C22" s="86" t="s">
        <v>85</v>
      </c>
    </row>
    <row r="23" spans="1:8" ht="20.100000000000001" customHeight="1" x14ac:dyDescent="0.25">
      <c r="A23" s="70" t="s">
        <v>32</v>
      </c>
      <c r="B23" s="110" t="s">
        <v>85</v>
      </c>
      <c r="C23" s="86" t="s">
        <v>85</v>
      </c>
    </row>
    <row r="24" spans="1:8" ht="20.100000000000001" customHeight="1" x14ac:dyDescent="0.25">
      <c r="A24" s="70" t="s">
        <v>173</v>
      </c>
      <c r="B24" s="110" t="s">
        <v>85</v>
      </c>
      <c r="C24" s="86" t="s">
        <v>85</v>
      </c>
    </row>
    <row r="25" spans="1:8" ht="20.100000000000001" customHeight="1" x14ac:dyDescent="0.25">
      <c r="A25" s="79" t="s">
        <v>153</v>
      </c>
      <c r="B25" s="70">
        <v>15</v>
      </c>
      <c r="C25" s="87">
        <v>0.25</v>
      </c>
    </row>
    <row r="26" spans="1:8" ht="20.100000000000001" customHeight="1" x14ac:dyDescent="0.25">
      <c r="A26" s="70" t="s">
        <v>35</v>
      </c>
      <c r="B26" s="110" t="s">
        <v>85</v>
      </c>
      <c r="C26" s="87" t="s">
        <v>85</v>
      </c>
    </row>
    <row r="27" spans="1:8" ht="20.100000000000001" customHeight="1" x14ac:dyDescent="0.25">
      <c r="A27" s="85" t="s">
        <v>25</v>
      </c>
      <c r="B27" s="85">
        <f>+SUM(B21:B26)</f>
        <v>42</v>
      </c>
      <c r="C27" s="81">
        <f>+SUM(C21:C26)</f>
        <v>1</v>
      </c>
    </row>
    <row r="28" spans="1:8" ht="20.100000000000001" customHeight="1" x14ac:dyDescent="0.25">
      <c r="A28" s="85" t="s">
        <v>36</v>
      </c>
      <c r="B28" s="85"/>
      <c r="C28" s="118">
        <v>225600</v>
      </c>
    </row>
    <row r="29" spans="1:8" ht="20.100000000000001" customHeight="1" x14ac:dyDescent="0.25">
      <c r="A29" s="83"/>
      <c r="B29" s="83"/>
      <c r="C29" s="142"/>
    </row>
    <row r="30" spans="1:8" ht="20.100000000000001" customHeight="1" x14ac:dyDescent="0.25">
      <c r="A30" s="83"/>
      <c r="B30" s="83"/>
      <c r="C30" s="84"/>
    </row>
    <row r="31" spans="1:8" ht="20.100000000000001" customHeight="1" thickBot="1" x14ac:dyDescent="0.2">
      <c r="A31" s="154" t="s">
        <v>228</v>
      </c>
      <c r="B31" s="154"/>
      <c r="C31" s="154"/>
    </row>
    <row r="32" spans="1:8" ht="20.100000000000001" customHeight="1" thickTop="1" x14ac:dyDescent="0.25">
      <c r="A32" s="85" t="s">
        <v>177</v>
      </c>
      <c r="B32" s="170" t="s">
        <v>178</v>
      </c>
      <c r="C32" s="170"/>
    </row>
    <row r="33" spans="1:3" ht="20.100000000000001" customHeight="1" x14ac:dyDescent="0.25">
      <c r="A33" s="70" t="s">
        <v>179</v>
      </c>
      <c r="B33" s="173" t="s">
        <v>85</v>
      </c>
      <c r="C33" s="173"/>
    </row>
    <row r="34" spans="1:3" ht="20.100000000000001" customHeight="1" x14ac:dyDescent="0.25">
      <c r="A34" s="70" t="s">
        <v>180</v>
      </c>
      <c r="B34" s="172" t="s">
        <v>85</v>
      </c>
      <c r="C34" s="172"/>
    </row>
    <row r="35" spans="1:3" ht="20.100000000000001" customHeight="1" x14ac:dyDescent="0.25">
      <c r="A35" s="70" t="s">
        <v>181</v>
      </c>
      <c r="B35" s="172" t="s">
        <v>85</v>
      </c>
      <c r="C35" s="172"/>
    </row>
    <row r="36" spans="1:3" ht="20.100000000000001" customHeight="1" x14ac:dyDescent="0.25">
      <c r="A36" s="70" t="s">
        <v>182</v>
      </c>
      <c r="B36" s="168">
        <v>0.4</v>
      </c>
      <c r="C36" s="168"/>
    </row>
    <row r="37" spans="1:3" ht="20.100000000000001" customHeight="1" x14ac:dyDescent="0.25">
      <c r="A37" s="70" t="s">
        <v>183</v>
      </c>
      <c r="B37" s="168">
        <v>0.6</v>
      </c>
      <c r="C37" s="168"/>
    </row>
  </sheetData>
  <sheetProtection password="DC74" sheet="1" objects="1" scenarios="1"/>
  <mergeCells count="9">
    <mergeCell ref="A1:I1"/>
    <mergeCell ref="A31:C31"/>
    <mergeCell ref="B36:C36"/>
    <mergeCell ref="B37:C37"/>
    <mergeCell ref="A10:H10"/>
    <mergeCell ref="B32:C32"/>
    <mergeCell ref="B33:C33"/>
    <mergeCell ref="B34:C34"/>
    <mergeCell ref="B35:C35"/>
  </mergeCells>
  <hyperlinks>
    <hyperlink ref="A6" r:id="rId1"/>
    <hyperlink ref="A16" r:id="rId2"/>
    <hyperlink ref="C6" r:id="rId3" display="www.reseguiden.se"/>
    <hyperlink ref="C4" r:id="rId4"/>
  </hyperlinks>
  <pageMargins left="0.7" right="0.7" top="0.75" bottom="0.75" header="0.3" footer="0.3"/>
  <pageSetup paperSize="9" scale="68" orientation="landscape"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7"/>
  <sheetViews>
    <sheetView workbookViewId="0">
      <selection activeCell="C14" sqref="C14"/>
    </sheetView>
  </sheetViews>
  <sheetFormatPr defaultRowHeight="20.100000000000001" customHeight="1" x14ac:dyDescent="0.25"/>
  <cols>
    <col min="1" max="1" width="19.85546875" style="92" bestFit="1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9" width="16.7109375" style="92" customWidth="1"/>
    <col min="10" max="10" width="13.28515625" style="92" bestFit="1" customWidth="1"/>
    <col min="11" max="11" width="14.28515625" style="92" bestFit="1" customWidth="1"/>
    <col min="12" max="16384" width="9.140625" style="92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25">
      <c r="A2" s="88" t="s">
        <v>154</v>
      </c>
      <c r="B2" s="90"/>
      <c r="C2" s="67"/>
      <c r="D2" s="67"/>
      <c r="E2" s="67"/>
      <c r="F2" s="67"/>
      <c r="G2" s="67"/>
      <c r="H2" s="70"/>
      <c r="I2" s="70"/>
    </row>
    <row r="3" spans="1:9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9" ht="20.100000000000001" customHeight="1" x14ac:dyDescent="0.25">
      <c r="A4" s="7" t="s">
        <v>159</v>
      </c>
      <c r="B4" s="71">
        <v>100</v>
      </c>
      <c r="C4" s="5" t="s">
        <v>219</v>
      </c>
      <c r="D4" s="67" t="s">
        <v>160</v>
      </c>
      <c r="E4" s="148"/>
      <c r="F4" s="152"/>
      <c r="G4" s="152"/>
      <c r="H4" s="102">
        <f>0.6*$G$7/3</f>
        <v>45120</v>
      </c>
      <c r="I4" s="102">
        <f>1.4*$G$7/3</f>
        <v>105280</v>
      </c>
    </row>
    <row r="5" spans="1:9" ht="20.100000000000001" customHeight="1" x14ac:dyDescent="0.25">
      <c r="A5" s="7" t="s">
        <v>157</v>
      </c>
      <c r="B5" s="71">
        <v>83.333333333333343</v>
      </c>
      <c r="C5" s="5" t="s">
        <v>220</v>
      </c>
      <c r="D5" s="67" t="s">
        <v>158</v>
      </c>
      <c r="E5" s="148"/>
      <c r="F5" s="152"/>
      <c r="G5" s="152"/>
      <c r="H5" s="102">
        <f t="shared" ref="H5:H6" si="0">0.6*$G$7/3</f>
        <v>45120</v>
      </c>
      <c r="I5" s="102">
        <f t="shared" ref="I5:I6" si="1">1.4*$G$7/3</f>
        <v>105280</v>
      </c>
    </row>
    <row r="6" spans="1:9" ht="20.100000000000001" customHeight="1" x14ac:dyDescent="0.25">
      <c r="A6" s="7" t="s">
        <v>155</v>
      </c>
      <c r="B6" s="71">
        <v>50</v>
      </c>
      <c r="C6" s="92" t="s">
        <v>59</v>
      </c>
      <c r="D6" s="67" t="s">
        <v>156</v>
      </c>
      <c r="E6" s="148"/>
      <c r="F6" s="152"/>
      <c r="G6" s="152"/>
      <c r="H6" s="102">
        <f t="shared" si="0"/>
        <v>45120</v>
      </c>
      <c r="I6" s="102">
        <f t="shared" si="1"/>
        <v>105280</v>
      </c>
    </row>
    <row r="7" spans="1:9" ht="20.100000000000001" customHeight="1" x14ac:dyDescent="0.25">
      <c r="A7" s="85" t="s">
        <v>25</v>
      </c>
      <c r="B7" s="90"/>
      <c r="C7" s="89"/>
      <c r="D7" s="89"/>
      <c r="E7" s="119">
        <f>SUM(E4:E6)</f>
        <v>0</v>
      </c>
      <c r="F7" s="122"/>
      <c r="G7" s="103">
        <v>225600</v>
      </c>
      <c r="H7" s="104"/>
      <c r="I7" s="104"/>
    </row>
    <row r="10" spans="1:9" ht="20.100000000000001" customHeight="1" thickBot="1" x14ac:dyDescent="0.3">
      <c r="A10" s="169" t="s">
        <v>226</v>
      </c>
      <c r="B10" s="169"/>
      <c r="C10" s="169"/>
      <c r="D10" s="169"/>
      <c r="E10" s="169"/>
      <c r="F10" s="169"/>
      <c r="G10" s="169"/>
      <c r="H10" s="169"/>
    </row>
    <row r="11" spans="1:9" ht="20.100000000000001" customHeight="1" thickTop="1" x14ac:dyDescent="0.25"/>
    <row r="12" spans="1:9" ht="20.100000000000001" customHeight="1" x14ac:dyDescent="0.25">
      <c r="A12" s="73" t="s">
        <v>161</v>
      </c>
      <c r="B12" s="94"/>
      <c r="C12" s="94"/>
      <c r="D12" s="94"/>
      <c r="E12" s="95">
        <v>0.75</v>
      </c>
      <c r="F12" s="95">
        <v>0.75</v>
      </c>
      <c r="G12" s="95">
        <v>0.25</v>
      </c>
      <c r="H12" s="95">
        <v>0.25</v>
      </c>
    </row>
    <row r="13" spans="1:9" ht="20.100000000000001" customHeight="1" x14ac:dyDescent="0.25">
      <c r="A13" s="68" t="s">
        <v>1</v>
      </c>
      <c r="B13" s="73" t="s">
        <v>2</v>
      </c>
      <c r="C13" s="69" t="s">
        <v>210</v>
      </c>
      <c r="D13" s="74" t="s">
        <v>211</v>
      </c>
      <c r="E13" s="69" t="s">
        <v>12</v>
      </c>
      <c r="F13" s="75" t="s">
        <v>3</v>
      </c>
      <c r="G13" s="69" t="s">
        <v>15</v>
      </c>
      <c r="H13" s="75" t="s">
        <v>16</v>
      </c>
    </row>
    <row r="14" spans="1:9" ht="20.100000000000001" customHeight="1" x14ac:dyDescent="0.25">
      <c r="A14" s="70" t="s">
        <v>155</v>
      </c>
      <c r="B14" s="94" t="s">
        <v>152</v>
      </c>
      <c r="C14" s="96">
        <f>+G4</f>
        <v>0</v>
      </c>
      <c r="D14" s="97">
        <f>+E4</f>
        <v>0</v>
      </c>
      <c r="E14" s="98">
        <f t="shared" ref="E14:F16" si="2">0.75*C14</f>
        <v>0</v>
      </c>
      <c r="F14" s="97">
        <f t="shared" si="2"/>
        <v>0</v>
      </c>
      <c r="G14" s="98">
        <f t="shared" ref="G14:H16" si="3">0.25*C14</f>
        <v>0</v>
      </c>
      <c r="H14" s="97">
        <f t="shared" si="3"/>
        <v>0</v>
      </c>
    </row>
    <row r="15" spans="1:9" ht="20.100000000000001" customHeight="1" x14ac:dyDescent="0.25">
      <c r="A15" s="70" t="s">
        <v>157</v>
      </c>
      <c r="B15" s="94" t="s">
        <v>152</v>
      </c>
      <c r="C15" s="96">
        <f>+G5</f>
        <v>0</v>
      </c>
      <c r="D15" s="97">
        <f>+E5</f>
        <v>0</v>
      </c>
      <c r="E15" s="98">
        <f t="shared" si="2"/>
        <v>0</v>
      </c>
      <c r="F15" s="97">
        <f t="shared" si="2"/>
        <v>0</v>
      </c>
      <c r="G15" s="98">
        <f t="shared" si="3"/>
        <v>0</v>
      </c>
      <c r="H15" s="97">
        <f t="shared" si="3"/>
        <v>0</v>
      </c>
    </row>
    <row r="16" spans="1:9" ht="20.100000000000001" customHeight="1" x14ac:dyDescent="0.25">
      <c r="A16" s="70" t="s">
        <v>159</v>
      </c>
      <c r="B16" s="94" t="s">
        <v>152</v>
      </c>
      <c r="C16" s="96">
        <f>+G6</f>
        <v>0</v>
      </c>
      <c r="D16" s="97">
        <f>+E6</f>
        <v>0</v>
      </c>
      <c r="E16" s="98">
        <f t="shared" si="2"/>
        <v>0</v>
      </c>
      <c r="F16" s="97">
        <f t="shared" si="2"/>
        <v>0</v>
      </c>
      <c r="G16" s="98">
        <f t="shared" si="3"/>
        <v>0</v>
      </c>
      <c r="H16" s="97">
        <f t="shared" si="3"/>
        <v>0</v>
      </c>
    </row>
    <row r="17" spans="1:8" ht="20.100000000000001" customHeight="1" x14ac:dyDescent="0.25">
      <c r="A17" s="68" t="s">
        <v>11</v>
      </c>
      <c r="B17" s="94"/>
      <c r="C17" s="99">
        <f t="shared" ref="C17:H17" si="4">SUM(C14:C16)</f>
        <v>0</v>
      </c>
      <c r="D17" s="100">
        <f t="shared" si="4"/>
        <v>0</v>
      </c>
      <c r="E17" s="101">
        <f t="shared" si="4"/>
        <v>0</v>
      </c>
      <c r="F17" s="100">
        <f t="shared" si="4"/>
        <v>0</v>
      </c>
      <c r="G17" s="101">
        <f t="shared" si="4"/>
        <v>0</v>
      </c>
      <c r="H17" s="100">
        <f t="shared" si="4"/>
        <v>0</v>
      </c>
    </row>
    <row r="20" spans="1:8" ht="20.100000000000001" customHeight="1" x14ac:dyDescent="0.25">
      <c r="A20" s="85" t="s">
        <v>27</v>
      </c>
      <c r="B20" s="85" t="s">
        <v>28</v>
      </c>
      <c r="C20" s="77" t="s">
        <v>29</v>
      </c>
    </row>
    <row r="21" spans="1:8" ht="20.100000000000001" customHeight="1" x14ac:dyDescent="0.25">
      <c r="A21" s="70" t="s">
        <v>30</v>
      </c>
      <c r="B21" s="70">
        <v>27</v>
      </c>
      <c r="C21" s="87">
        <v>0.75</v>
      </c>
    </row>
    <row r="22" spans="1:8" ht="20.100000000000001" customHeight="1" x14ac:dyDescent="0.25">
      <c r="A22" s="70" t="s">
        <v>31</v>
      </c>
      <c r="B22" s="110" t="s">
        <v>85</v>
      </c>
      <c r="C22" s="86" t="s">
        <v>85</v>
      </c>
    </row>
    <row r="23" spans="1:8" ht="20.100000000000001" customHeight="1" x14ac:dyDescent="0.25">
      <c r="A23" s="70" t="s">
        <v>32</v>
      </c>
      <c r="B23" s="110" t="s">
        <v>85</v>
      </c>
      <c r="C23" s="86" t="s">
        <v>85</v>
      </c>
    </row>
    <row r="24" spans="1:8" ht="20.100000000000001" customHeight="1" x14ac:dyDescent="0.25">
      <c r="A24" s="70" t="s">
        <v>173</v>
      </c>
      <c r="B24" s="110" t="s">
        <v>85</v>
      </c>
      <c r="C24" s="86" t="s">
        <v>85</v>
      </c>
    </row>
    <row r="25" spans="1:8" ht="20.100000000000001" customHeight="1" x14ac:dyDescent="0.25">
      <c r="A25" s="79" t="s">
        <v>153</v>
      </c>
      <c r="B25" s="70">
        <v>15</v>
      </c>
      <c r="C25" s="87">
        <v>0.25</v>
      </c>
    </row>
    <row r="26" spans="1:8" ht="20.100000000000001" customHeight="1" x14ac:dyDescent="0.25">
      <c r="A26" s="70" t="s">
        <v>35</v>
      </c>
      <c r="B26" s="110" t="s">
        <v>85</v>
      </c>
      <c r="C26" s="87" t="s">
        <v>85</v>
      </c>
    </row>
    <row r="27" spans="1:8" ht="20.100000000000001" customHeight="1" x14ac:dyDescent="0.25">
      <c r="A27" s="85" t="s">
        <v>25</v>
      </c>
      <c r="B27" s="85">
        <f>+SUM(B21:B26)</f>
        <v>42</v>
      </c>
      <c r="C27" s="81">
        <f>+SUM(C21:C26)</f>
        <v>1</v>
      </c>
    </row>
    <row r="28" spans="1:8" ht="20.100000000000001" customHeight="1" x14ac:dyDescent="0.25">
      <c r="A28" s="85" t="s">
        <v>36</v>
      </c>
      <c r="B28" s="85"/>
      <c r="C28" s="82">
        <v>225600</v>
      </c>
    </row>
    <row r="29" spans="1:8" ht="20.100000000000001" customHeight="1" x14ac:dyDescent="0.25">
      <c r="A29" s="83"/>
      <c r="B29" s="83"/>
      <c r="C29" s="84"/>
    </row>
    <row r="30" spans="1:8" ht="20.100000000000001" customHeight="1" x14ac:dyDescent="0.25">
      <c r="A30" s="83"/>
      <c r="B30" s="83"/>
      <c r="C30" s="84"/>
    </row>
    <row r="31" spans="1:8" ht="20.100000000000001" customHeight="1" thickBot="1" x14ac:dyDescent="0.2">
      <c r="A31" s="154" t="s">
        <v>228</v>
      </c>
      <c r="B31" s="154"/>
      <c r="C31" s="154"/>
    </row>
    <row r="32" spans="1:8" ht="20.100000000000001" customHeight="1" thickTop="1" x14ac:dyDescent="0.25">
      <c r="A32" s="85" t="s">
        <v>177</v>
      </c>
      <c r="B32" s="170" t="s">
        <v>178</v>
      </c>
      <c r="C32" s="170"/>
    </row>
    <row r="33" spans="1:3" ht="20.100000000000001" customHeight="1" x14ac:dyDescent="0.25">
      <c r="A33" s="70" t="s">
        <v>179</v>
      </c>
      <c r="B33" s="173" t="s">
        <v>85</v>
      </c>
      <c r="C33" s="173"/>
    </row>
    <row r="34" spans="1:3" ht="20.100000000000001" customHeight="1" x14ac:dyDescent="0.25">
      <c r="A34" s="70" t="s">
        <v>180</v>
      </c>
      <c r="B34" s="172" t="s">
        <v>85</v>
      </c>
      <c r="C34" s="172"/>
    </row>
    <row r="35" spans="1:3" ht="20.100000000000001" customHeight="1" x14ac:dyDescent="0.25">
      <c r="A35" s="70" t="s">
        <v>181</v>
      </c>
      <c r="B35" s="172" t="s">
        <v>85</v>
      </c>
      <c r="C35" s="172"/>
    </row>
    <row r="36" spans="1:3" ht="20.100000000000001" customHeight="1" x14ac:dyDescent="0.25">
      <c r="A36" s="70" t="s">
        <v>182</v>
      </c>
      <c r="B36" s="168">
        <v>0.4</v>
      </c>
      <c r="C36" s="168"/>
    </row>
    <row r="37" spans="1:3" ht="20.100000000000001" customHeight="1" x14ac:dyDescent="0.25">
      <c r="A37" s="70" t="s">
        <v>183</v>
      </c>
      <c r="B37" s="168">
        <v>0.6</v>
      </c>
      <c r="C37" s="168"/>
    </row>
  </sheetData>
  <sheetProtection password="DC74" sheet="1" objects="1" scenarios="1"/>
  <mergeCells count="9">
    <mergeCell ref="A1:I1"/>
    <mergeCell ref="A31:C31"/>
    <mergeCell ref="B37:C37"/>
    <mergeCell ref="A10:H10"/>
    <mergeCell ref="B32:C32"/>
    <mergeCell ref="B33:C33"/>
    <mergeCell ref="B34:C34"/>
    <mergeCell ref="B35:C35"/>
    <mergeCell ref="B36:C36"/>
  </mergeCells>
  <hyperlinks>
    <hyperlink ref="A6" r:id="rId1" display="www.dmi.dk"/>
    <hyperlink ref="A16" r:id="rId2" display="www.dmi.dk"/>
    <hyperlink ref="C4" r:id="rId3"/>
    <hyperlink ref="C5" r:id="rId4"/>
  </hyperlinks>
  <pageMargins left="0.7" right="0.7" top="0.75" bottom="0.75" header="0.3" footer="0.3"/>
  <pageSetup paperSize="9" scale="68" orientation="landscape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7"/>
  <sheetViews>
    <sheetView workbookViewId="0">
      <selection activeCell="G7" sqref="G7"/>
    </sheetView>
  </sheetViews>
  <sheetFormatPr defaultRowHeight="20.100000000000001" customHeight="1" x14ac:dyDescent="0.15"/>
  <cols>
    <col min="1" max="1" width="19.85546875" style="112" bestFit="1" customWidth="1"/>
    <col min="2" max="2" width="21.5703125" style="112" bestFit="1" customWidth="1"/>
    <col min="3" max="3" width="26.140625" style="112" bestFit="1" customWidth="1"/>
    <col min="4" max="4" width="20.28515625" style="112" bestFit="1" customWidth="1"/>
    <col min="5" max="5" width="13.85546875" style="112" bestFit="1" customWidth="1"/>
    <col min="6" max="6" width="13.140625" style="112" bestFit="1" customWidth="1"/>
    <col min="7" max="7" width="14.140625" style="112" bestFit="1" customWidth="1"/>
    <col min="8" max="8" width="11.85546875" style="112" bestFit="1" customWidth="1"/>
    <col min="9" max="9" width="11.42578125" style="112" bestFit="1" customWidth="1"/>
    <col min="10" max="11" width="11.28515625" style="112" bestFit="1" customWidth="1"/>
    <col min="12" max="16384" width="9.140625" style="112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15">
      <c r="A2" s="88" t="s">
        <v>166</v>
      </c>
      <c r="B2" s="90"/>
      <c r="C2" s="67"/>
      <c r="D2" s="67"/>
      <c r="E2" s="67"/>
      <c r="F2" s="67"/>
      <c r="G2" s="67"/>
      <c r="H2" s="111"/>
      <c r="I2" s="111"/>
    </row>
    <row r="3" spans="1:9" ht="20.100000000000001" customHeight="1" x14ac:dyDescent="0.1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9" ht="20.100000000000001" customHeight="1" x14ac:dyDescent="0.15">
      <c r="A4" s="70" t="s">
        <v>162</v>
      </c>
      <c r="B4" s="71">
        <v>100</v>
      </c>
      <c r="C4" s="5" t="s">
        <v>221</v>
      </c>
      <c r="D4" s="67" t="s">
        <v>52</v>
      </c>
      <c r="E4" s="148"/>
      <c r="F4" s="152"/>
      <c r="G4" s="152"/>
      <c r="H4" s="102">
        <f>0.6*$G$7/3</f>
        <v>30080</v>
      </c>
      <c r="I4" s="102">
        <f>1.4*$G$7/3</f>
        <v>70186.666666666672</v>
      </c>
    </row>
    <row r="5" spans="1:9" ht="20.100000000000001" customHeight="1" x14ac:dyDescent="0.15">
      <c r="A5" s="70" t="s">
        <v>163</v>
      </c>
      <c r="B5" s="71">
        <v>96.666666666666657</v>
      </c>
      <c r="C5" s="5" t="s">
        <v>222</v>
      </c>
      <c r="D5" s="67" t="s">
        <v>52</v>
      </c>
      <c r="E5" s="148"/>
      <c r="F5" s="152"/>
      <c r="G5" s="152"/>
      <c r="H5" s="102">
        <f t="shared" ref="H5:H6" si="0">0.6*$G$7/3</f>
        <v>30080</v>
      </c>
      <c r="I5" s="102">
        <f t="shared" ref="I5:I6" si="1">1.4*$G$7/3</f>
        <v>70186.666666666672</v>
      </c>
    </row>
    <row r="6" spans="1:9" ht="20.100000000000001" customHeight="1" x14ac:dyDescent="0.15">
      <c r="A6" s="70" t="s">
        <v>164</v>
      </c>
      <c r="B6" s="71">
        <v>50</v>
      </c>
      <c r="C6" s="5" t="s">
        <v>59</v>
      </c>
      <c r="D6" s="67" t="s">
        <v>52</v>
      </c>
      <c r="E6" s="148"/>
      <c r="F6" s="152"/>
      <c r="G6" s="152"/>
      <c r="H6" s="102">
        <f t="shared" si="0"/>
        <v>30080</v>
      </c>
      <c r="I6" s="102">
        <f t="shared" si="1"/>
        <v>70186.666666666672</v>
      </c>
    </row>
    <row r="7" spans="1:9" ht="20.100000000000001" customHeight="1" x14ac:dyDescent="0.15">
      <c r="A7" s="85" t="s">
        <v>25</v>
      </c>
      <c r="B7" s="90"/>
      <c r="C7" s="89"/>
      <c r="D7" s="89"/>
      <c r="E7" s="119">
        <f>SUM(E4:E6)</f>
        <v>0</v>
      </c>
      <c r="F7" s="122"/>
      <c r="G7" s="103">
        <v>150400</v>
      </c>
      <c r="H7" s="113"/>
      <c r="I7" s="113"/>
    </row>
    <row r="10" spans="1:9" ht="20.100000000000001" customHeight="1" thickBot="1" x14ac:dyDescent="0.2">
      <c r="A10" s="182" t="s">
        <v>226</v>
      </c>
      <c r="B10" s="182"/>
      <c r="C10" s="182"/>
      <c r="D10" s="182"/>
      <c r="E10" s="182"/>
      <c r="F10" s="182"/>
      <c r="G10" s="182"/>
      <c r="H10" s="182"/>
    </row>
    <row r="11" spans="1:9" ht="20.100000000000001" customHeight="1" thickTop="1" x14ac:dyDescent="0.15"/>
    <row r="12" spans="1:9" ht="20.100000000000001" customHeight="1" x14ac:dyDescent="0.15">
      <c r="A12" s="73" t="s">
        <v>174</v>
      </c>
      <c r="B12" s="94"/>
      <c r="C12" s="94"/>
      <c r="D12" s="94"/>
      <c r="E12" s="95">
        <v>0.75</v>
      </c>
      <c r="F12" s="95">
        <v>0.75</v>
      </c>
      <c r="G12" s="95">
        <v>0.25</v>
      </c>
      <c r="H12" s="95">
        <v>0.25</v>
      </c>
    </row>
    <row r="13" spans="1:9" ht="20.100000000000001" customHeight="1" x14ac:dyDescent="0.15">
      <c r="A13" s="68" t="s">
        <v>1</v>
      </c>
      <c r="B13" s="73" t="s">
        <v>2</v>
      </c>
      <c r="C13" s="69" t="s">
        <v>210</v>
      </c>
      <c r="D13" s="74" t="s">
        <v>211</v>
      </c>
      <c r="E13" s="69" t="s">
        <v>12</v>
      </c>
      <c r="F13" s="75" t="s">
        <v>3</v>
      </c>
      <c r="G13" s="69" t="s">
        <v>15</v>
      </c>
      <c r="H13" s="75" t="s">
        <v>16</v>
      </c>
    </row>
    <row r="14" spans="1:9" ht="20.100000000000001" customHeight="1" x14ac:dyDescent="0.15">
      <c r="A14" s="70" t="s">
        <v>162</v>
      </c>
      <c r="B14" s="94" t="s">
        <v>152</v>
      </c>
      <c r="C14" s="96">
        <f>+G4</f>
        <v>0</v>
      </c>
      <c r="D14" s="97">
        <f>+E4</f>
        <v>0</v>
      </c>
      <c r="E14" s="98">
        <f t="shared" ref="E14:F16" si="2">0.75*C14</f>
        <v>0</v>
      </c>
      <c r="F14" s="97">
        <f t="shared" si="2"/>
        <v>0</v>
      </c>
      <c r="G14" s="98">
        <f t="shared" ref="G14:H16" si="3">0.25*C14</f>
        <v>0</v>
      </c>
      <c r="H14" s="97">
        <f t="shared" si="3"/>
        <v>0</v>
      </c>
    </row>
    <row r="15" spans="1:9" ht="20.100000000000001" customHeight="1" x14ac:dyDescent="0.15">
      <c r="A15" s="70" t="s">
        <v>163</v>
      </c>
      <c r="B15" s="94" t="s">
        <v>152</v>
      </c>
      <c r="C15" s="96">
        <f>+G5</f>
        <v>0</v>
      </c>
      <c r="D15" s="97">
        <f>+E5</f>
        <v>0</v>
      </c>
      <c r="E15" s="98">
        <f t="shared" si="2"/>
        <v>0</v>
      </c>
      <c r="F15" s="97">
        <f t="shared" si="2"/>
        <v>0</v>
      </c>
      <c r="G15" s="98">
        <f t="shared" si="3"/>
        <v>0</v>
      </c>
      <c r="H15" s="97">
        <f t="shared" si="3"/>
        <v>0</v>
      </c>
    </row>
    <row r="16" spans="1:9" ht="20.100000000000001" customHeight="1" x14ac:dyDescent="0.15">
      <c r="A16" s="70" t="s">
        <v>164</v>
      </c>
      <c r="B16" s="94" t="s">
        <v>152</v>
      </c>
      <c r="C16" s="96">
        <f>+G6</f>
        <v>0</v>
      </c>
      <c r="D16" s="97">
        <f>+E6</f>
        <v>0</v>
      </c>
      <c r="E16" s="98">
        <f t="shared" si="2"/>
        <v>0</v>
      </c>
      <c r="F16" s="97">
        <f t="shared" si="2"/>
        <v>0</v>
      </c>
      <c r="G16" s="98">
        <f t="shared" si="3"/>
        <v>0</v>
      </c>
      <c r="H16" s="97">
        <f t="shared" si="3"/>
        <v>0</v>
      </c>
    </row>
    <row r="17" spans="1:8" ht="20.100000000000001" customHeight="1" x14ac:dyDescent="0.15">
      <c r="A17" s="68" t="s">
        <v>11</v>
      </c>
      <c r="B17" s="94"/>
      <c r="C17" s="99">
        <f t="shared" ref="C17:H17" si="4">SUM(C14:C16)</f>
        <v>0</v>
      </c>
      <c r="D17" s="100">
        <f t="shared" si="4"/>
        <v>0</v>
      </c>
      <c r="E17" s="101">
        <f t="shared" si="4"/>
        <v>0</v>
      </c>
      <c r="F17" s="100">
        <f t="shared" si="4"/>
        <v>0</v>
      </c>
      <c r="G17" s="101">
        <f t="shared" si="4"/>
        <v>0</v>
      </c>
      <c r="H17" s="100">
        <f t="shared" si="4"/>
        <v>0</v>
      </c>
    </row>
    <row r="20" spans="1:8" ht="20.100000000000001" customHeight="1" x14ac:dyDescent="0.15">
      <c r="A20" s="85" t="s">
        <v>27</v>
      </c>
      <c r="B20" s="85" t="s">
        <v>28</v>
      </c>
      <c r="C20" s="77" t="s">
        <v>29</v>
      </c>
    </row>
    <row r="21" spans="1:8" ht="20.100000000000001" customHeight="1" x14ac:dyDescent="0.15">
      <c r="A21" s="70" t="s">
        <v>30</v>
      </c>
      <c r="B21" s="70">
        <v>27</v>
      </c>
      <c r="C21" s="87">
        <v>0.75</v>
      </c>
    </row>
    <row r="22" spans="1:8" ht="20.100000000000001" customHeight="1" x14ac:dyDescent="0.15">
      <c r="A22" s="70" t="s">
        <v>31</v>
      </c>
      <c r="B22" s="110" t="s">
        <v>85</v>
      </c>
      <c r="C22" s="86" t="s">
        <v>85</v>
      </c>
    </row>
    <row r="23" spans="1:8" ht="20.100000000000001" customHeight="1" x14ac:dyDescent="0.15">
      <c r="A23" s="70" t="s">
        <v>32</v>
      </c>
      <c r="B23" s="110" t="s">
        <v>85</v>
      </c>
      <c r="C23" s="86" t="s">
        <v>85</v>
      </c>
    </row>
    <row r="24" spans="1:8" ht="20.100000000000001" customHeight="1" x14ac:dyDescent="0.15">
      <c r="A24" s="70" t="s">
        <v>173</v>
      </c>
      <c r="B24" s="110" t="s">
        <v>85</v>
      </c>
      <c r="C24" s="86" t="s">
        <v>85</v>
      </c>
    </row>
    <row r="25" spans="1:8" ht="20.100000000000001" customHeight="1" x14ac:dyDescent="0.15">
      <c r="A25" s="79" t="s">
        <v>153</v>
      </c>
      <c r="B25" s="70">
        <v>15</v>
      </c>
      <c r="C25" s="87">
        <v>0.25</v>
      </c>
    </row>
    <row r="26" spans="1:8" ht="20.100000000000001" customHeight="1" x14ac:dyDescent="0.15">
      <c r="A26" s="70" t="s">
        <v>35</v>
      </c>
      <c r="B26" s="110" t="s">
        <v>85</v>
      </c>
      <c r="C26" s="87" t="s">
        <v>85</v>
      </c>
    </row>
    <row r="27" spans="1:8" ht="20.100000000000001" customHeight="1" x14ac:dyDescent="0.15">
      <c r="A27" s="85" t="s">
        <v>25</v>
      </c>
      <c r="B27" s="85">
        <f>+SUM(B21:B26)</f>
        <v>42</v>
      </c>
      <c r="C27" s="81">
        <f>+SUM(C21:C26)</f>
        <v>1</v>
      </c>
    </row>
    <row r="28" spans="1:8" ht="20.100000000000001" customHeight="1" x14ac:dyDescent="0.15">
      <c r="A28" s="85" t="s">
        <v>36</v>
      </c>
      <c r="B28" s="85"/>
      <c r="C28" s="118">
        <v>150400</v>
      </c>
    </row>
    <row r="29" spans="1:8" ht="20.100000000000001" customHeight="1" x14ac:dyDescent="0.15">
      <c r="A29" s="83"/>
      <c r="B29" s="83"/>
      <c r="C29" s="142"/>
    </row>
    <row r="30" spans="1:8" ht="20.100000000000001" customHeight="1" x14ac:dyDescent="0.15">
      <c r="A30" s="83"/>
      <c r="B30" s="83"/>
      <c r="C30" s="84"/>
    </row>
    <row r="31" spans="1:8" ht="20.100000000000001" customHeight="1" thickBot="1" x14ac:dyDescent="0.2">
      <c r="A31" s="154" t="s">
        <v>228</v>
      </c>
      <c r="B31" s="154"/>
      <c r="C31" s="154"/>
    </row>
    <row r="32" spans="1:8" ht="20.100000000000001" customHeight="1" thickTop="1" x14ac:dyDescent="0.15">
      <c r="A32" s="85" t="s">
        <v>177</v>
      </c>
      <c r="B32" s="170" t="s">
        <v>178</v>
      </c>
      <c r="C32" s="170"/>
    </row>
    <row r="33" spans="1:3" ht="20.100000000000001" customHeight="1" x14ac:dyDescent="0.15">
      <c r="A33" s="70" t="s">
        <v>179</v>
      </c>
      <c r="B33" s="173" t="s">
        <v>85</v>
      </c>
      <c r="C33" s="173"/>
    </row>
    <row r="34" spans="1:3" ht="20.100000000000001" customHeight="1" x14ac:dyDescent="0.15">
      <c r="A34" s="70" t="s">
        <v>180</v>
      </c>
      <c r="B34" s="172" t="s">
        <v>85</v>
      </c>
      <c r="C34" s="172"/>
    </row>
    <row r="35" spans="1:3" ht="20.100000000000001" customHeight="1" x14ac:dyDescent="0.15">
      <c r="A35" s="70" t="s">
        <v>181</v>
      </c>
      <c r="B35" s="172" t="s">
        <v>85</v>
      </c>
      <c r="C35" s="172"/>
    </row>
    <row r="36" spans="1:3" ht="20.100000000000001" customHeight="1" x14ac:dyDescent="0.15">
      <c r="A36" s="70" t="s">
        <v>182</v>
      </c>
      <c r="B36" s="168">
        <v>0.4</v>
      </c>
      <c r="C36" s="168"/>
    </row>
    <row r="37" spans="1:3" ht="20.100000000000001" customHeight="1" x14ac:dyDescent="0.15">
      <c r="A37" s="70" t="s">
        <v>183</v>
      </c>
      <c r="B37" s="168">
        <v>0.6</v>
      </c>
      <c r="C37" s="168"/>
    </row>
  </sheetData>
  <sheetProtection password="DC74" sheet="1" objects="1" scenarios="1"/>
  <mergeCells count="9">
    <mergeCell ref="A1:I1"/>
    <mergeCell ref="A31:C31"/>
    <mergeCell ref="B36:C36"/>
    <mergeCell ref="B37:C37"/>
    <mergeCell ref="A10:H10"/>
    <mergeCell ref="B32:C32"/>
    <mergeCell ref="B33:C33"/>
    <mergeCell ref="B34:C34"/>
    <mergeCell ref="B35:C35"/>
  </mergeCells>
  <hyperlinks>
    <hyperlink ref="A6" r:id="rId1"/>
    <hyperlink ref="A16" r:id="rId2"/>
    <hyperlink ref="C6" r:id="rId3" display="www.dmi.dk"/>
    <hyperlink ref="C5" r:id="rId4"/>
    <hyperlink ref="C4" r:id="rId5"/>
  </hyperlinks>
  <pageMargins left="0.7" right="0.7" top="0.75" bottom="0.75" header="0.3" footer="0.3"/>
  <pageSetup paperSize="9" scale="68" orientation="landscape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5"/>
  <sheetViews>
    <sheetView workbookViewId="0">
      <selection activeCell="H11" sqref="H11"/>
    </sheetView>
  </sheetViews>
  <sheetFormatPr defaultRowHeight="20.100000000000001" customHeight="1" x14ac:dyDescent="0.25"/>
  <cols>
    <col min="1" max="1" width="25.5703125" style="92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8" width="16.7109375" style="92" customWidth="1"/>
    <col min="9" max="9" width="14.28515625" style="92" bestFit="1" customWidth="1"/>
    <col min="10" max="10" width="13.28515625" style="124" bestFit="1" customWidth="1"/>
    <col min="11" max="11" width="12.140625" style="92" bestFit="1" customWidth="1"/>
    <col min="12" max="16384" width="9.140625" style="92"/>
  </cols>
  <sheetData>
    <row r="1" spans="1:10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0" ht="20.100000000000001" customHeight="1" thickTop="1" x14ac:dyDescent="0.25">
      <c r="A2" s="88" t="s">
        <v>165</v>
      </c>
      <c r="B2" s="90"/>
      <c r="C2" s="67"/>
      <c r="D2" s="67"/>
      <c r="E2" s="67"/>
      <c r="F2" s="67"/>
      <c r="G2" s="67"/>
      <c r="H2" s="126"/>
      <c r="I2" s="70"/>
      <c r="J2" s="92"/>
    </row>
    <row r="3" spans="1:10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  <c r="J3" s="92"/>
    </row>
    <row r="4" spans="1:10" ht="20.100000000000001" customHeight="1" x14ac:dyDescent="0.25">
      <c r="A4" s="70" t="s">
        <v>167</v>
      </c>
      <c r="B4" s="71">
        <v>100</v>
      </c>
      <c r="C4" s="67" t="s">
        <v>59</v>
      </c>
      <c r="D4" s="67" t="s">
        <v>223</v>
      </c>
      <c r="E4" s="148"/>
      <c r="F4" s="152"/>
      <c r="G4" s="152"/>
      <c r="H4" s="102">
        <f>0.6*$G$6/2</f>
        <v>45120</v>
      </c>
      <c r="I4" s="102">
        <f>1.4*$G$6/2</f>
        <v>105280</v>
      </c>
      <c r="J4" s="92"/>
    </row>
    <row r="5" spans="1:10" ht="20.100000000000001" customHeight="1" x14ac:dyDescent="0.25">
      <c r="A5" s="70" t="s">
        <v>168</v>
      </c>
      <c r="B5" s="71">
        <v>80</v>
      </c>
      <c r="C5" s="67" t="s">
        <v>59</v>
      </c>
      <c r="D5" s="67" t="s">
        <v>52</v>
      </c>
      <c r="E5" s="148"/>
      <c r="F5" s="152"/>
      <c r="G5" s="152"/>
      <c r="H5" s="102">
        <f>0.6*$G$6/2</f>
        <v>45120</v>
      </c>
      <c r="I5" s="102">
        <f>1.4*$G$6/2</f>
        <v>105280</v>
      </c>
      <c r="J5" s="92"/>
    </row>
    <row r="6" spans="1:10" ht="20.100000000000001" customHeight="1" x14ac:dyDescent="0.25">
      <c r="A6" s="85" t="s">
        <v>25</v>
      </c>
      <c r="B6" s="68"/>
      <c r="C6" s="68"/>
      <c r="D6" s="68"/>
      <c r="E6" s="105">
        <f>SUM(E4:E5)</f>
        <v>0</v>
      </c>
      <c r="F6" s="103"/>
      <c r="G6" s="103">
        <v>150400</v>
      </c>
      <c r="H6" s="125"/>
      <c r="I6" s="104"/>
      <c r="J6" s="92"/>
    </row>
    <row r="9" spans="1:10" ht="20.100000000000001" customHeight="1" thickBot="1" x14ac:dyDescent="0.3">
      <c r="A9" s="169" t="s">
        <v>226</v>
      </c>
      <c r="B9" s="169"/>
      <c r="C9" s="169"/>
      <c r="D9" s="169"/>
      <c r="E9" s="169"/>
      <c r="F9" s="169"/>
      <c r="G9" s="169"/>
      <c r="H9" s="169"/>
    </row>
    <row r="10" spans="1:10" ht="20.100000000000001" customHeight="1" thickTop="1" x14ac:dyDescent="0.25"/>
    <row r="11" spans="1:10" ht="20.100000000000001" customHeight="1" x14ac:dyDescent="0.25">
      <c r="A11" s="73" t="s">
        <v>165</v>
      </c>
      <c r="B11" s="94"/>
      <c r="C11" s="94"/>
      <c r="D11" s="94"/>
      <c r="E11" s="95">
        <v>0.75</v>
      </c>
      <c r="F11" s="95">
        <v>0.75</v>
      </c>
      <c r="G11" s="95">
        <v>0.25</v>
      </c>
      <c r="H11" s="95">
        <v>0.25</v>
      </c>
    </row>
    <row r="12" spans="1:10" ht="20.100000000000001" customHeight="1" x14ac:dyDescent="0.25">
      <c r="A12" s="68" t="s">
        <v>1</v>
      </c>
      <c r="B12" s="73" t="s">
        <v>2</v>
      </c>
      <c r="C12" s="69" t="s">
        <v>210</v>
      </c>
      <c r="D12" s="74" t="s">
        <v>211</v>
      </c>
      <c r="E12" s="69" t="s">
        <v>12</v>
      </c>
      <c r="F12" s="75" t="s">
        <v>3</v>
      </c>
      <c r="G12" s="69" t="s">
        <v>15</v>
      </c>
      <c r="H12" s="75" t="s">
        <v>16</v>
      </c>
    </row>
    <row r="13" spans="1:10" ht="20.100000000000001" customHeight="1" x14ac:dyDescent="0.25">
      <c r="A13" s="70" t="s">
        <v>167</v>
      </c>
      <c r="B13" s="94" t="s">
        <v>152</v>
      </c>
      <c r="C13" s="96">
        <f>+G4</f>
        <v>0</v>
      </c>
      <c r="D13" s="97">
        <f>+E4</f>
        <v>0</v>
      </c>
      <c r="E13" s="98">
        <f>0.75*C13</f>
        <v>0</v>
      </c>
      <c r="F13" s="97">
        <f>0.75*D13</f>
        <v>0</v>
      </c>
      <c r="G13" s="98">
        <f>0.25*C13</f>
        <v>0</v>
      </c>
      <c r="H13" s="97">
        <f>0.25*D13</f>
        <v>0</v>
      </c>
    </row>
    <row r="14" spans="1:10" ht="20.100000000000001" customHeight="1" x14ac:dyDescent="0.25">
      <c r="A14" s="70" t="s">
        <v>168</v>
      </c>
      <c r="B14" s="94" t="s">
        <v>152</v>
      </c>
      <c r="C14" s="96">
        <f>+G5</f>
        <v>0</v>
      </c>
      <c r="D14" s="97">
        <f>+E5</f>
        <v>0</v>
      </c>
      <c r="E14" s="98">
        <f>0.75*C14</f>
        <v>0</v>
      </c>
      <c r="F14" s="97">
        <f>0.75*D14</f>
        <v>0</v>
      </c>
      <c r="G14" s="98">
        <f>0.25*C14</f>
        <v>0</v>
      </c>
      <c r="H14" s="97">
        <f>0.25*D14</f>
        <v>0</v>
      </c>
    </row>
    <row r="15" spans="1:10" ht="20.100000000000001" customHeight="1" x14ac:dyDescent="0.25">
      <c r="A15" s="68" t="s">
        <v>11</v>
      </c>
      <c r="B15" s="94"/>
      <c r="C15" s="99">
        <f t="shared" ref="C15:H15" si="0">SUM(C13:C14)</f>
        <v>0</v>
      </c>
      <c r="D15" s="100">
        <f t="shared" si="0"/>
        <v>0</v>
      </c>
      <c r="E15" s="101">
        <f t="shared" si="0"/>
        <v>0</v>
      </c>
      <c r="F15" s="100">
        <f t="shared" si="0"/>
        <v>0</v>
      </c>
      <c r="G15" s="101">
        <f t="shared" si="0"/>
        <v>0</v>
      </c>
      <c r="H15" s="100">
        <f t="shared" si="0"/>
        <v>0</v>
      </c>
    </row>
    <row r="18" spans="1:3" ht="20.100000000000001" customHeight="1" x14ac:dyDescent="0.25">
      <c r="A18" s="85" t="s">
        <v>27</v>
      </c>
      <c r="B18" s="85" t="s">
        <v>28</v>
      </c>
      <c r="C18" s="77" t="s">
        <v>29</v>
      </c>
    </row>
    <row r="19" spans="1:3" ht="20.100000000000001" customHeight="1" x14ac:dyDescent="0.25">
      <c r="A19" s="70" t="s">
        <v>30</v>
      </c>
      <c r="B19" s="70">
        <v>27</v>
      </c>
      <c r="C19" s="87">
        <v>0.75</v>
      </c>
    </row>
    <row r="20" spans="1:3" ht="20.100000000000001" customHeight="1" x14ac:dyDescent="0.25">
      <c r="A20" s="70" t="s">
        <v>31</v>
      </c>
      <c r="B20" s="110" t="s">
        <v>85</v>
      </c>
      <c r="C20" s="86" t="s">
        <v>85</v>
      </c>
    </row>
    <row r="21" spans="1:3" ht="20.100000000000001" customHeight="1" x14ac:dyDescent="0.25">
      <c r="A21" s="70" t="s">
        <v>32</v>
      </c>
      <c r="B21" s="110" t="s">
        <v>85</v>
      </c>
      <c r="C21" s="86" t="s">
        <v>85</v>
      </c>
    </row>
    <row r="22" spans="1:3" ht="20.100000000000001" customHeight="1" x14ac:dyDescent="0.25">
      <c r="A22" s="70" t="s">
        <v>173</v>
      </c>
      <c r="B22" s="110" t="s">
        <v>85</v>
      </c>
      <c r="C22" s="86" t="s">
        <v>85</v>
      </c>
    </row>
    <row r="23" spans="1:3" ht="20.100000000000001" customHeight="1" x14ac:dyDescent="0.25">
      <c r="A23" s="79" t="s">
        <v>153</v>
      </c>
      <c r="B23" s="70">
        <v>15</v>
      </c>
      <c r="C23" s="87">
        <v>0.25</v>
      </c>
    </row>
    <row r="24" spans="1:3" ht="20.100000000000001" customHeight="1" x14ac:dyDescent="0.25">
      <c r="A24" s="70" t="s">
        <v>35</v>
      </c>
      <c r="B24" s="110" t="s">
        <v>85</v>
      </c>
      <c r="C24" s="87" t="s">
        <v>85</v>
      </c>
    </row>
    <row r="25" spans="1:3" ht="20.100000000000001" customHeight="1" x14ac:dyDescent="0.25">
      <c r="A25" s="85" t="s">
        <v>25</v>
      </c>
      <c r="B25" s="85">
        <f>+SUM(B19:B24)</f>
        <v>42</v>
      </c>
      <c r="C25" s="81">
        <f>+SUM(C19:C24)</f>
        <v>1</v>
      </c>
    </row>
    <row r="26" spans="1:3" ht="20.100000000000001" customHeight="1" x14ac:dyDescent="0.25">
      <c r="A26" s="85" t="s">
        <v>36</v>
      </c>
      <c r="B26" s="85"/>
      <c r="C26" s="118">
        <v>150400</v>
      </c>
    </row>
    <row r="27" spans="1:3" ht="20.100000000000001" customHeight="1" x14ac:dyDescent="0.25">
      <c r="A27" s="83"/>
      <c r="B27" s="83"/>
      <c r="C27" s="142"/>
    </row>
    <row r="28" spans="1:3" ht="20.100000000000001" customHeight="1" x14ac:dyDescent="0.25">
      <c r="A28" s="83"/>
      <c r="B28" s="83"/>
      <c r="C28" s="84"/>
    </row>
    <row r="29" spans="1:3" ht="20.100000000000001" customHeight="1" thickBot="1" x14ac:dyDescent="0.2">
      <c r="A29" s="154" t="s">
        <v>228</v>
      </c>
      <c r="B29" s="154"/>
      <c r="C29" s="154"/>
    </row>
    <row r="30" spans="1:3" ht="20.100000000000001" customHeight="1" thickTop="1" x14ac:dyDescent="0.25">
      <c r="A30" s="85" t="s">
        <v>177</v>
      </c>
      <c r="B30" s="170" t="s">
        <v>178</v>
      </c>
      <c r="C30" s="170"/>
    </row>
    <row r="31" spans="1:3" ht="20.100000000000001" customHeight="1" x14ac:dyDescent="0.25">
      <c r="A31" s="70" t="s">
        <v>179</v>
      </c>
      <c r="B31" s="173" t="s">
        <v>85</v>
      </c>
      <c r="C31" s="173"/>
    </row>
    <row r="32" spans="1:3" ht="20.100000000000001" customHeight="1" x14ac:dyDescent="0.25">
      <c r="A32" s="70" t="s">
        <v>180</v>
      </c>
      <c r="B32" s="172" t="s">
        <v>85</v>
      </c>
      <c r="C32" s="172"/>
    </row>
    <row r="33" spans="1:3" ht="20.100000000000001" customHeight="1" x14ac:dyDescent="0.25">
      <c r="A33" s="70" t="s">
        <v>181</v>
      </c>
      <c r="B33" s="172" t="s">
        <v>85</v>
      </c>
      <c r="C33" s="172"/>
    </row>
    <row r="34" spans="1:3" ht="20.100000000000001" customHeight="1" x14ac:dyDescent="0.25">
      <c r="A34" s="70" t="s">
        <v>182</v>
      </c>
      <c r="B34" s="168">
        <v>0.4</v>
      </c>
      <c r="C34" s="168"/>
    </row>
    <row r="35" spans="1:3" ht="20.100000000000001" customHeight="1" x14ac:dyDescent="0.25">
      <c r="A35" s="70" t="s">
        <v>183</v>
      </c>
      <c r="B35" s="168">
        <v>0.6</v>
      </c>
      <c r="C35" s="168"/>
    </row>
  </sheetData>
  <sheetProtection password="DC74" sheet="1" objects="1" scenarios="1"/>
  <mergeCells count="9">
    <mergeCell ref="A1:I1"/>
    <mergeCell ref="A29:C29"/>
    <mergeCell ref="B34:C34"/>
    <mergeCell ref="B35:C35"/>
    <mergeCell ref="A9:H9"/>
    <mergeCell ref="B30:C30"/>
    <mergeCell ref="B31:C31"/>
    <mergeCell ref="B32:C32"/>
    <mergeCell ref="B33:C33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7"/>
  <sheetViews>
    <sheetView workbookViewId="0">
      <selection activeCell="D6" sqref="D6"/>
    </sheetView>
  </sheetViews>
  <sheetFormatPr defaultColWidth="29.42578125" defaultRowHeight="20.100000000000001" customHeight="1" x14ac:dyDescent="0.15"/>
  <cols>
    <col min="1" max="1" width="19.85546875" style="62" bestFit="1" customWidth="1"/>
    <col min="2" max="2" width="21.5703125" style="62" bestFit="1" customWidth="1"/>
    <col min="3" max="3" width="34.140625" style="62" bestFit="1" customWidth="1"/>
    <col min="4" max="4" width="24.5703125" style="62" customWidth="1"/>
    <col min="5" max="5" width="23.7109375" style="62" customWidth="1"/>
    <col min="6" max="6" width="24.5703125" style="62" customWidth="1"/>
    <col min="7" max="7" width="15.5703125" style="62" bestFit="1" customWidth="1"/>
    <col min="8" max="9" width="11.28515625" style="62" bestFit="1" customWidth="1"/>
    <col min="10" max="16384" width="29.42578125" style="62"/>
  </cols>
  <sheetData>
    <row r="1" spans="1:10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0" ht="20.100000000000001" customHeight="1" thickTop="1" x14ac:dyDescent="0.15">
      <c r="A2" s="44" t="s">
        <v>38</v>
      </c>
      <c r="B2" s="17"/>
      <c r="C2" s="16"/>
      <c r="D2" s="5"/>
      <c r="E2" s="5"/>
      <c r="F2" s="5"/>
      <c r="G2" s="5"/>
      <c r="H2" s="5"/>
      <c r="I2" s="60"/>
      <c r="J2" s="61"/>
    </row>
    <row r="3" spans="1:10" ht="20.100000000000001" customHeight="1" x14ac:dyDescent="0.15">
      <c r="A3" s="6" t="s">
        <v>18</v>
      </c>
      <c r="B3" s="4" t="s">
        <v>176</v>
      </c>
      <c r="C3" s="6" t="s">
        <v>19</v>
      </c>
      <c r="D3" s="6" t="s">
        <v>20</v>
      </c>
      <c r="E3" s="4" t="s">
        <v>21</v>
      </c>
      <c r="F3" s="4" t="s">
        <v>22</v>
      </c>
      <c r="G3" s="4" t="s">
        <v>39</v>
      </c>
      <c r="H3" s="4" t="s">
        <v>171</v>
      </c>
      <c r="I3" s="4" t="s">
        <v>172</v>
      </c>
    </row>
    <row r="4" spans="1:10" ht="20.100000000000001" customHeight="1" x14ac:dyDescent="0.15">
      <c r="A4" s="7" t="s">
        <v>40</v>
      </c>
      <c r="B4" s="8">
        <v>100</v>
      </c>
      <c r="C4" s="5" t="s">
        <v>41</v>
      </c>
      <c r="D4" s="5" t="s">
        <v>42</v>
      </c>
      <c r="E4" s="150"/>
      <c r="F4" s="151"/>
      <c r="G4" s="151"/>
      <c r="H4" s="56">
        <f>0.6*$G$7/3</f>
        <v>39680</v>
      </c>
      <c r="I4" s="56">
        <f>1.4*$G$7/3</f>
        <v>92586.666666666672</v>
      </c>
    </row>
    <row r="5" spans="1:10" ht="20.100000000000001" customHeight="1" x14ac:dyDescent="0.15">
      <c r="A5" s="7" t="s">
        <v>43</v>
      </c>
      <c r="B5" s="8">
        <v>84.315745214688178</v>
      </c>
      <c r="C5" s="5" t="s">
        <v>44</v>
      </c>
      <c r="D5" s="5" t="s">
        <v>45</v>
      </c>
      <c r="E5" s="150"/>
      <c r="F5" s="151"/>
      <c r="G5" s="151"/>
      <c r="H5" s="56">
        <f t="shared" ref="H5:H6" si="0">0.6*$G$7/3</f>
        <v>39680</v>
      </c>
      <c r="I5" s="56">
        <f t="shared" ref="I5:I6" si="1">1.4*$G$7/3</f>
        <v>92586.666666666672</v>
      </c>
    </row>
    <row r="6" spans="1:10" ht="20.100000000000001" customHeight="1" x14ac:dyDescent="0.15">
      <c r="A6" s="7" t="s">
        <v>46</v>
      </c>
      <c r="B6" s="8">
        <v>50</v>
      </c>
      <c r="C6" s="5" t="s">
        <v>47</v>
      </c>
      <c r="D6" s="5" t="s">
        <v>190</v>
      </c>
      <c r="E6" s="150"/>
      <c r="F6" s="151"/>
      <c r="G6" s="151"/>
      <c r="H6" s="56">
        <f t="shared" si="0"/>
        <v>39680</v>
      </c>
      <c r="I6" s="56">
        <f t="shared" si="1"/>
        <v>92586.666666666672</v>
      </c>
    </row>
    <row r="7" spans="1:10" ht="20.100000000000001" customHeight="1" x14ac:dyDescent="0.15">
      <c r="A7" s="28" t="s">
        <v>25</v>
      </c>
      <c r="B7" s="16"/>
      <c r="C7" s="17"/>
      <c r="D7" s="17"/>
      <c r="E7" s="65">
        <f>SUM(E4:E6)</f>
        <v>0</v>
      </c>
      <c r="F7" s="57"/>
      <c r="G7" s="58">
        <v>198400</v>
      </c>
      <c r="H7" s="63"/>
      <c r="I7" s="63"/>
    </row>
    <row r="8" spans="1:10" ht="20.100000000000001" customHeight="1" x14ac:dyDescent="0.15">
      <c r="A8" s="18"/>
      <c r="B8" s="19"/>
      <c r="C8" s="20"/>
      <c r="D8" s="20"/>
      <c r="E8" s="20"/>
      <c r="F8" s="20"/>
      <c r="G8" s="21"/>
    </row>
    <row r="10" spans="1:10" ht="20.100000000000001" customHeight="1" thickBot="1" x14ac:dyDescent="0.2">
      <c r="A10" s="154" t="s">
        <v>226</v>
      </c>
      <c r="B10" s="154"/>
      <c r="C10" s="154"/>
      <c r="D10" s="154"/>
      <c r="E10" s="154"/>
      <c r="F10" s="154"/>
    </row>
    <row r="11" spans="1:10" ht="20.100000000000001" customHeight="1" thickTop="1" x14ac:dyDescent="0.15"/>
    <row r="12" spans="1:10" ht="20.100000000000001" customHeight="1" x14ac:dyDescent="0.15">
      <c r="A12" s="31" t="s">
        <v>38</v>
      </c>
      <c r="B12" s="47"/>
      <c r="C12" s="47"/>
      <c r="D12" s="47"/>
      <c r="E12" s="48">
        <v>1</v>
      </c>
      <c r="F12" s="48">
        <v>1</v>
      </c>
    </row>
    <row r="13" spans="1:10" ht="20.100000000000001" customHeight="1" x14ac:dyDescent="0.15">
      <c r="A13" s="6" t="s">
        <v>1</v>
      </c>
      <c r="B13" s="31" t="s">
        <v>2</v>
      </c>
      <c r="C13" s="4" t="s">
        <v>210</v>
      </c>
      <c r="D13" s="35" t="s">
        <v>211</v>
      </c>
      <c r="E13" s="4" t="s">
        <v>12</v>
      </c>
      <c r="F13" s="36" t="s">
        <v>3</v>
      </c>
    </row>
    <row r="14" spans="1:10" ht="20.100000000000001" customHeight="1" x14ac:dyDescent="0.15">
      <c r="A14" s="7" t="s">
        <v>40</v>
      </c>
      <c r="B14" s="47" t="s">
        <v>55</v>
      </c>
      <c r="C14" s="49">
        <f>+G4</f>
        <v>0</v>
      </c>
      <c r="D14" s="50">
        <f>+E4</f>
        <v>0</v>
      </c>
      <c r="E14" s="51">
        <f t="shared" ref="E14:F16" si="2">1*C14</f>
        <v>0</v>
      </c>
      <c r="F14" s="50">
        <f t="shared" si="2"/>
        <v>0</v>
      </c>
    </row>
    <row r="15" spans="1:10" ht="20.100000000000001" customHeight="1" x14ac:dyDescent="0.15">
      <c r="A15" s="7" t="s">
        <v>43</v>
      </c>
      <c r="B15" s="47" t="s">
        <v>55</v>
      </c>
      <c r="C15" s="49">
        <f t="shared" ref="C15:C16" si="3">+G5</f>
        <v>0</v>
      </c>
      <c r="D15" s="50">
        <f t="shared" ref="D15:D16" si="4">+E5</f>
        <v>0</v>
      </c>
      <c r="E15" s="51">
        <f t="shared" si="2"/>
        <v>0</v>
      </c>
      <c r="F15" s="50">
        <f t="shared" si="2"/>
        <v>0</v>
      </c>
    </row>
    <row r="16" spans="1:10" ht="20.100000000000001" customHeight="1" x14ac:dyDescent="0.15">
      <c r="A16" s="7" t="s">
        <v>46</v>
      </c>
      <c r="B16" s="47" t="s">
        <v>55</v>
      </c>
      <c r="C16" s="49">
        <f t="shared" si="3"/>
        <v>0</v>
      </c>
      <c r="D16" s="50">
        <f t="shared" si="4"/>
        <v>0</v>
      </c>
      <c r="E16" s="51">
        <f t="shared" si="2"/>
        <v>0</v>
      </c>
      <c r="F16" s="50">
        <f t="shared" si="2"/>
        <v>0</v>
      </c>
    </row>
    <row r="17" spans="1:6" ht="20.100000000000001" customHeight="1" x14ac:dyDescent="0.15">
      <c r="A17" s="6" t="s">
        <v>11</v>
      </c>
      <c r="B17" s="47"/>
      <c r="C17" s="52">
        <f>SUM(C14:C16)</f>
        <v>0</v>
      </c>
      <c r="D17" s="53">
        <f>SUM(D14:D16)</f>
        <v>0</v>
      </c>
      <c r="E17" s="54">
        <f>SUM(E14:E16)</f>
        <v>0</v>
      </c>
      <c r="F17" s="53">
        <f>SUM(F14:F16)</f>
        <v>0</v>
      </c>
    </row>
    <row r="20" spans="1:6" ht="20.100000000000001" customHeight="1" x14ac:dyDescent="0.15">
      <c r="A20" s="28" t="s">
        <v>27</v>
      </c>
      <c r="B20" s="28" t="s">
        <v>28</v>
      </c>
      <c r="C20" s="11" t="s">
        <v>29</v>
      </c>
    </row>
    <row r="21" spans="1:6" ht="20.100000000000001" customHeight="1" x14ac:dyDescent="0.15">
      <c r="A21" s="7" t="s">
        <v>30</v>
      </c>
      <c r="B21" s="7">
        <v>27</v>
      </c>
      <c r="C21" s="27">
        <v>1</v>
      </c>
    </row>
    <row r="22" spans="1:6" ht="20.100000000000001" customHeight="1" x14ac:dyDescent="0.15">
      <c r="A22" s="7" t="s">
        <v>31</v>
      </c>
      <c r="B22" s="30" t="s">
        <v>85</v>
      </c>
      <c r="C22" s="27" t="s">
        <v>85</v>
      </c>
    </row>
    <row r="23" spans="1:6" ht="20.100000000000001" customHeight="1" x14ac:dyDescent="0.15">
      <c r="A23" s="7" t="s">
        <v>32</v>
      </c>
      <c r="B23" s="30" t="s">
        <v>85</v>
      </c>
      <c r="C23" s="27" t="s">
        <v>85</v>
      </c>
    </row>
    <row r="24" spans="1:6" ht="20.100000000000001" customHeight="1" x14ac:dyDescent="0.15">
      <c r="A24" s="7" t="s">
        <v>33</v>
      </c>
      <c r="B24" s="30" t="s">
        <v>85</v>
      </c>
      <c r="C24" s="27" t="s">
        <v>85</v>
      </c>
    </row>
    <row r="25" spans="1:6" ht="20.100000000000001" customHeight="1" x14ac:dyDescent="0.15">
      <c r="A25" s="13" t="s">
        <v>34</v>
      </c>
      <c r="B25" s="30" t="s">
        <v>85</v>
      </c>
      <c r="C25" s="27" t="s">
        <v>85</v>
      </c>
    </row>
    <row r="26" spans="1:6" ht="20.100000000000001" customHeight="1" x14ac:dyDescent="0.15">
      <c r="A26" s="7" t="s">
        <v>35</v>
      </c>
      <c r="B26" s="30" t="s">
        <v>85</v>
      </c>
      <c r="C26" s="27" t="s">
        <v>85</v>
      </c>
    </row>
    <row r="27" spans="1:6" ht="20.100000000000001" customHeight="1" x14ac:dyDescent="0.15">
      <c r="A27" s="28" t="s">
        <v>25</v>
      </c>
      <c r="B27" s="28">
        <f>+SUM(B21:B26)</f>
        <v>27</v>
      </c>
      <c r="C27" s="14">
        <f>+SUM(C21:C26)</f>
        <v>1</v>
      </c>
    </row>
    <row r="28" spans="1:6" ht="20.100000000000001" customHeight="1" x14ac:dyDescent="0.15">
      <c r="A28" s="28" t="s">
        <v>36</v>
      </c>
      <c r="B28" s="28"/>
      <c r="C28" s="117">
        <v>198400</v>
      </c>
    </row>
    <row r="29" spans="1:6" ht="20.100000000000001" customHeight="1" x14ac:dyDescent="0.15">
      <c r="A29" s="18"/>
      <c r="B29" s="18"/>
      <c r="C29" s="147"/>
    </row>
    <row r="30" spans="1:6" ht="20.100000000000001" customHeight="1" x14ac:dyDescent="0.15">
      <c r="A30" s="18"/>
      <c r="B30" s="18"/>
      <c r="C30" s="25"/>
    </row>
    <row r="31" spans="1:6" ht="20.100000000000001" customHeight="1" thickBot="1" x14ac:dyDescent="0.2">
      <c r="A31" s="154" t="s">
        <v>228</v>
      </c>
      <c r="B31" s="154"/>
      <c r="C31" s="154"/>
    </row>
    <row r="32" spans="1:6" ht="20.100000000000001" customHeight="1" thickTop="1" x14ac:dyDescent="0.15">
      <c r="A32" s="28" t="s">
        <v>177</v>
      </c>
      <c r="B32" s="161" t="s">
        <v>178</v>
      </c>
      <c r="C32" s="162"/>
    </row>
    <row r="33" spans="1:3" ht="20.100000000000001" customHeight="1" x14ac:dyDescent="0.15">
      <c r="A33" s="7" t="s">
        <v>179</v>
      </c>
      <c r="B33" s="163" t="s">
        <v>85</v>
      </c>
      <c r="C33" s="164"/>
    </row>
    <row r="34" spans="1:3" ht="20.100000000000001" customHeight="1" x14ac:dyDescent="0.15">
      <c r="A34" s="7" t="s">
        <v>180</v>
      </c>
      <c r="B34" s="165">
        <v>0.5</v>
      </c>
      <c r="C34" s="166"/>
    </row>
    <row r="35" spans="1:3" ht="20.100000000000001" customHeight="1" x14ac:dyDescent="0.15">
      <c r="A35" s="7" t="s">
        <v>181</v>
      </c>
      <c r="B35" s="165" t="s">
        <v>85</v>
      </c>
      <c r="C35" s="166"/>
    </row>
    <row r="36" spans="1:3" ht="20.100000000000001" customHeight="1" x14ac:dyDescent="0.15">
      <c r="A36" s="7" t="s">
        <v>182</v>
      </c>
      <c r="B36" s="159" t="s">
        <v>85</v>
      </c>
      <c r="C36" s="160"/>
    </row>
    <row r="37" spans="1:3" ht="20.100000000000001" customHeight="1" x14ac:dyDescent="0.15">
      <c r="A37" s="7" t="s">
        <v>183</v>
      </c>
      <c r="B37" s="159">
        <v>0.5</v>
      </c>
      <c r="C37" s="160"/>
    </row>
  </sheetData>
  <sheetProtection password="DC74" sheet="1" objects="1" scenarios="1"/>
  <mergeCells count="9">
    <mergeCell ref="A1:I1"/>
    <mergeCell ref="A31:C31"/>
    <mergeCell ref="B36:C36"/>
    <mergeCell ref="B37:C37"/>
    <mergeCell ref="A10:F10"/>
    <mergeCell ref="B32:C32"/>
    <mergeCell ref="B33:C33"/>
    <mergeCell ref="B34:C34"/>
    <mergeCell ref="B35:C35"/>
  </mergeCells>
  <hyperlinks>
    <hyperlink ref="A15" r:id="rId1"/>
    <hyperlink ref="A14" r:id="rId2"/>
    <hyperlink ref="C4" r:id="rId3"/>
    <hyperlink ref="C6" r:id="rId4"/>
    <hyperlink ref="C5" r:id="rId5"/>
    <hyperlink ref="A4" r:id="rId6"/>
    <hyperlink ref="A5" r:id="rId7"/>
  </hyperlinks>
  <pageMargins left="0.7" right="0.7" top="0.75" bottom="0.75" header="0.3" footer="0.3"/>
  <pageSetup paperSize="9" scale="68" orientation="landscape"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9"/>
  <sheetViews>
    <sheetView zoomScaleNormal="100" workbookViewId="0">
      <selection activeCell="D6" sqref="D6"/>
    </sheetView>
  </sheetViews>
  <sheetFormatPr defaultRowHeight="20.100000000000001" customHeight="1" x14ac:dyDescent="0.25"/>
  <cols>
    <col min="1" max="1" width="26.140625" style="92" customWidth="1"/>
    <col min="2" max="2" width="21.5703125" style="92" bestFit="1" customWidth="1"/>
    <col min="3" max="3" width="40.85546875" style="92" bestFit="1" customWidth="1"/>
    <col min="4" max="4" width="20.28515625" style="92" bestFit="1" customWidth="1"/>
    <col min="5" max="10" width="16.7109375" style="92" customWidth="1"/>
    <col min="11" max="11" width="12.140625" style="92" bestFit="1" customWidth="1"/>
    <col min="12" max="16384" width="9.140625" style="92"/>
  </cols>
  <sheetData>
    <row r="1" spans="1:10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0" ht="20.100000000000001" customHeight="1" thickTop="1" x14ac:dyDescent="0.25">
      <c r="A2" s="88" t="s">
        <v>139</v>
      </c>
      <c r="B2" s="90"/>
      <c r="D2" s="67"/>
      <c r="E2" s="67"/>
      <c r="F2" s="67"/>
      <c r="G2" s="67"/>
      <c r="H2" s="70"/>
      <c r="I2" s="70"/>
    </row>
    <row r="3" spans="1:10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10" ht="20.100000000000001" customHeight="1" x14ac:dyDescent="0.25">
      <c r="A4" s="70" t="s">
        <v>141</v>
      </c>
      <c r="B4" s="71">
        <v>100</v>
      </c>
      <c r="C4" s="67" t="s">
        <v>195</v>
      </c>
      <c r="D4" s="67" t="s">
        <v>60</v>
      </c>
      <c r="E4" s="148"/>
      <c r="F4" s="152"/>
      <c r="G4" s="152"/>
      <c r="H4" s="102">
        <f>0.6*$G$8/4</f>
        <v>157920</v>
      </c>
      <c r="I4" s="102">
        <f>1.4*$G$8/4</f>
        <v>368480</v>
      </c>
    </row>
    <row r="5" spans="1:10" ht="20.100000000000001" customHeight="1" x14ac:dyDescent="0.25">
      <c r="A5" s="70" t="s">
        <v>142</v>
      </c>
      <c r="B5" s="71">
        <v>86.818181818181813</v>
      </c>
      <c r="C5" s="67" t="s">
        <v>196</v>
      </c>
      <c r="D5" s="67" t="s">
        <v>45</v>
      </c>
      <c r="E5" s="148"/>
      <c r="F5" s="152"/>
      <c r="G5" s="152"/>
      <c r="H5" s="102">
        <f t="shared" ref="H5:H7" si="0">0.6*$G$8/4</f>
        <v>157920</v>
      </c>
      <c r="I5" s="102">
        <f t="shared" ref="I5:I7" si="1">1.4*$G$8/4</f>
        <v>368480</v>
      </c>
    </row>
    <row r="6" spans="1:10" ht="20.100000000000001" customHeight="1" x14ac:dyDescent="0.25">
      <c r="A6" s="70" t="s">
        <v>140</v>
      </c>
      <c r="B6" s="71">
        <v>77.727272727272734</v>
      </c>
      <c r="C6" s="67" t="s">
        <v>197</v>
      </c>
      <c r="D6" s="67" t="s">
        <v>60</v>
      </c>
      <c r="E6" s="148"/>
      <c r="F6" s="152"/>
      <c r="G6" s="152"/>
      <c r="H6" s="102">
        <f t="shared" si="0"/>
        <v>157920</v>
      </c>
      <c r="I6" s="102">
        <f t="shared" si="1"/>
        <v>368480</v>
      </c>
    </row>
    <row r="7" spans="1:10" ht="20.100000000000001" customHeight="1" x14ac:dyDescent="0.25">
      <c r="A7" s="70" t="s">
        <v>143</v>
      </c>
      <c r="B7" s="71">
        <v>50</v>
      </c>
      <c r="C7" s="67" t="s">
        <v>198</v>
      </c>
      <c r="D7" s="67" t="s">
        <v>45</v>
      </c>
      <c r="E7" s="148"/>
      <c r="F7" s="152"/>
      <c r="G7" s="152"/>
      <c r="H7" s="102">
        <f t="shared" si="0"/>
        <v>157920</v>
      </c>
      <c r="I7" s="102">
        <f t="shared" si="1"/>
        <v>368480</v>
      </c>
    </row>
    <row r="8" spans="1:10" ht="20.100000000000001" customHeight="1" x14ac:dyDescent="0.25">
      <c r="A8" s="85" t="s">
        <v>25</v>
      </c>
      <c r="B8" s="72"/>
      <c r="C8" s="68"/>
      <c r="D8" s="85"/>
      <c r="E8" s="105">
        <f>SUM(E4:E7)</f>
        <v>0</v>
      </c>
      <c r="F8" s="103"/>
      <c r="G8" s="103">
        <v>1052800</v>
      </c>
      <c r="H8" s="104"/>
      <c r="I8" s="104"/>
    </row>
    <row r="11" spans="1:10" ht="20.100000000000001" customHeight="1" thickBot="1" x14ac:dyDescent="0.3">
      <c r="A11" s="169" t="s">
        <v>226</v>
      </c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0" ht="20.100000000000001" customHeight="1" thickTop="1" x14ac:dyDescent="0.25"/>
    <row r="13" spans="1:10" ht="20.100000000000001" customHeight="1" x14ac:dyDescent="0.25">
      <c r="A13" s="73" t="s">
        <v>144</v>
      </c>
      <c r="B13" s="94"/>
      <c r="C13" s="94"/>
      <c r="D13" s="94"/>
      <c r="E13" s="95">
        <v>0.3</v>
      </c>
      <c r="F13" s="95">
        <v>0.3</v>
      </c>
      <c r="G13" s="95">
        <v>0.35</v>
      </c>
      <c r="H13" s="95">
        <v>0.35</v>
      </c>
      <c r="I13" s="95">
        <v>0.35</v>
      </c>
      <c r="J13" s="95">
        <v>0.35</v>
      </c>
    </row>
    <row r="14" spans="1:10" ht="20.100000000000001" customHeight="1" x14ac:dyDescent="0.25">
      <c r="A14" s="68" t="s">
        <v>1</v>
      </c>
      <c r="B14" s="73" t="s">
        <v>2</v>
      </c>
      <c r="C14" s="69" t="s">
        <v>210</v>
      </c>
      <c r="D14" s="74" t="s">
        <v>211</v>
      </c>
      <c r="E14" s="69" t="s">
        <v>169</v>
      </c>
      <c r="F14" s="75" t="s">
        <v>3</v>
      </c>
      <c r="G14" s="69" t="s">
        <v>4</v>
      </c>
      <c r="H14" s="75" t="s">
        <v>5</v>
      </c>
      <c r="I14" s="69" t="s">
        <v>15</v>
      </c>
      <c r="J14" s="75" t="s">
        <v>16</v>
      </c>
    </row>
    <row r="15" spans="1:10" ht="20.100000000000001" customHeight="1" x14ac:dyDescent="0.25">
      <c r="A15" s="70" t="s">
        <v>140</v>
      </c>
      <c r="B15" s="94" t="s">
        <v>145</v>
      </c>
      <c r="C15" s="96">
        <f>+G4</f>
        <v>0</v>
      </c>
      <c r="D15" s="97">
        <f>+E4</f>
        <v>0</v>
      </c>
      <c r="E15" s="98">
        <f t="shared" ref="E15:F18" si="2">0.3*C15</f>
        <v>0</v>
      </c>
      <c r="F15" s="97">
        <f t="shared" si="2"/>
        <v>0</v>
      </c>
      <c r="G15" s="98">
        <f t="shared" ref="G15:H18" si="3">0.35*C15</f>
        <v>0</v>
      </c>
      <c r="H15" s="97">
        <f t="shared" si="3"/>
        <v>0</v>
      </c>
      <c r="I15" s="98">
        <f t="shared" ref="I15:J18" si="4">0.35*C15</f>
        <v>0</v>
      </c>
      <c r="J15" s="97">
        <f t="shared" si="4"/>
        <v>0</v>
      </c>
    </row>
    <row r="16" spans="1:10" ht="20.100000000000001" customHeight="1" x14ac:dyDescent="0.25">
      <c r="A16" s="70" t="s">
        <v>141</v>
      </c>
      <c r="B16" s="94" t="s">
        <v>145</v>
      </c>
      <c r="C16" s="96">
        <f>+G5</f>
        <v>0</v>
      </c>
      <c r="D16" s="97">
        <f>+E5</f>
        <v>0</v>
      </c>
      <c r="E16" s="98">
        <f t="shared" si="2"/>
        <v>0</v>
      </c>
      <c r="F16" s="97">
        <f t="shared" si="2"/>
        <v>0</v>
      </c>
      <c r="G16" s="98">
        <f t="shared" si="3"/>
        <v>0</v>
      </c>
      <c r="H16" s="97">
        <f t="shared" si="3"/>
        <v>0</v>
      </c>
      <c r="I16" s="98">
        <f t="shared" si="4"/>
        <v>0</v>
      </c>
      <c r="J16" s="97">
        <f t="shared" si="4"/>
        <v>0</v>
      </c>
    </row>
    <row r="17" spans="1:10" ht="20.100000000000001" customHeight="1" x14ac:dyDescent="0.25">
      <c r="A17" s="70" t="s">
        <v>142</v>
      </c>
      <c r="B17" s="94" t="s">
        <v>145</v>
      </c>
      <c r="C17" s="96">
        <f>+G6</f>
        <v>0</v>
      </c>
      <c r="D17" s="97">
        <f>+E6</f>
        <v>0</v>
      </c>
      <c r="E17" s="98">
        <f t="shared" si="2"/>
        <v>0</v>
      </c>
      <c r="F17" s="97">
        <f t="shared" si="2"/>
        <v>0</v>
      </c>
      <c r="G17" s="98">
        <f t="shared" si="3"/>
        <v>0</v>
      </c>
      <c r="H17" s="97">
        <f t="shared" si="3"/>
        <v>0</v>
      </c>
      <c r="I17" s="98">
        <f t="shared" si="4"/>
        <v>0</v>
      </c>
      <c r="J17" s="97">
        <f t="shared" si="4"/>
        <v>0</v>
      </c>
    </row>
    <row r="18" spans="1:10" ht="20.100000000000001" customHeight="1" x14ac:dyDescent="0.25">
      <c r="A18" s="70" t="s">
        <v>143</v>
      </c>
      <c r="B18" s="94" t="s">
        <v>145</v>
      </c>
      <c r="C18" s="96">
        <f>+G7</f>
        <v>0</v>
      </c>
      <c r="D18" s="97">
        <f>+E7</f>
        <v>0</v>
      </c>
      <c r="E18" s="98">
        <f t="shared" si="2"/>
        <v>0</v>
      </c>
      <c r="F18" s="97">
        <f t="shared" si="2"/>
        <v>0</v>
      </c>
      <c r="G18" s="98">
        <f t="shared" si="3"/>
        <v>0</v>
      </c>
      <c r="H18" s="97">
        <f t="shared" si="3"/>
        <v>0</v>
      </c>
      <c r="I18" s="98">
        <f t="shared" si="4"/>
        <v>0</v>
      </c>
      <c r="J18" s="97">
        <f t="shared" si="4"/>
        <v>0</v>
      </c>
    </row>
    <row r="19" spans="1:10" ht="20.100000000000001" customHeight="1" x14ac:dyDescent="0.25">
      <c r="A19" s="68" t="s">
        <v>11</v>
      </c>
      <c r="B19" s="94"/>
      <c r="C19" s="99">
        <f t="shared" ref="C19:J19" si="5">SUM(C15:C18)</f>
        <v>0</v>
      </c>
      <c r="D19" s="100">
        <f t="shared" si="5"/>
        <v>0</v>
      </c>
      <c r="E19" s="101">
        <f t="shared" si="5"/>
        <v>0</v>
      </c>
      <c r="F19" s="100">
        <f t="shared" si="5"/>
        <v>0</v>
      </c>
      <c r="G19" s="101">
        <f t="shared" si="5"/>
        <v>0</v>
      </c>
      <c r="H19" s="100">
        <f>SUM(H15:H18)</f>
        <v>0</v>
      </c>
      <c r="I19" s="101">
        <f t="shared" si="5"/>
        <v>0</v>
      </c>
      <c r="J19" s="100">
        <f t="shared" si="5"/>
        <v>0</v>
      </c>
    </row>
    <row r="22" spans="1:10" ht="20.100000000000001" customHeight="1" x14ac:dyDescent="0.25">
      <c r="A22" s="85" t="s">
        <v>27</v>
      </c>
      <c r="B22" s="85" t="s">
        <v>28</v>
      </c>
      <c r="C22" s="77" t="s">
        <v>29</v>
      </c>
    </row>
    <row r="23" spans="1:10" ht="20.100000000000001" customHeight="1" x14ac:dyDescent="0.25">
      <c r="A23" s="70" t="s">
        <v>30</v>
      </c>
      <c r="B23" s="70">
        <v>27</v>
      </c>
      <c r="C23" s="87">
        <v>0.3</v>
      </c>
    </row>
    <row r="24" spans="1:10" ht="20.100000000000001" customHeight="1" x14ac:dyDescent="0.25">
      <c r="A24" s="70" t="s">
        <v>31</v>
      </c>
      <c r="B24" s="70">
        <v>30</v>
      </c>
      <c r="C24" s="86">
        <v>0.35</v>
      </c>
    </row>
    <row r="25" spans="1:10" ht="20.100000000000001" customHeight="1" x14ac:dyDescent="0.25">
      <c r="A25" s="70" t="s">
        <v>32</v>
      </c>
      <c r="B25" s="110" t="s">
        <v>85</v>
      </c>
      <c r="C25" s="86" t="s">
        <v>85</v>
      </c>
    </row>
    <row r="26" spans="1:10" ht="20.100000000000001" customHeight="1" x14ac:dyDescent="0.25">
      <c r="A26" s="70" t="s">
        <v>33</v>
      </c>
      <c r="B26" s="110" t="s">
        <v>85</v>
      </c>
      <c r="C26" s="86" t="s">
        <v>85</v>
      </c>
    </row>
    <row r="27" spans="1:10" ht="20.100000000000001" customHeight="1" x14ac:dyDescent="0.25">
      <c r="A27" s="70" t="s">
        <v>34</v>
      </c>
      <c r="B27" s="70">
        <v>30</v>
      </c>
      <c r="C27" s="86">
        <v>0.35</v>
      </c>
    </row>
    <row r="28" spans="1:10" ht="20.100000000000001" customHeight="1" x14ac:dyDescent="0.25">
      <c r="A28" s="70" t="s">
        <v>35</v>
      </c>
      <c r="B28" s="110" t="s">
        <v>85</v>
      </c>
      <c r="C28" s="86" t="s">
        <v>85</v>
      </c>
    </row>
    <row r="29" spans="1:10" ht="20.100000000000001" customHeight="1" x14ac:dyDescent="0.25">
      <c r="A29" s="85" t="s">
        <v>25</v>
      </c>
      <c r="B29" s="85">
        <f>+SUM(B23:B28)</f>
        <v>87</v>
      </c>
      <c r="C29" s="81">
        <f>+SUM(C23:C28)</f>
        <v>0.99999999999999989</v>
      </c>
    </row>
    <row r="30" spans="1:10" ht="20.100000000000001" customHeight="1" x14ac:dyDescent="0.25">
      <c r="A30" s="85" t="s">
        <v>36</v>
      </c>
      <c r="B30" s="85"/>
      <c r="C30" s="118">
        <v>1052800</v>
      </c>
    </row>
    <row r="31" spans="1:10" ht="20.100000000000001" customHeight="1" x14ac:dyDescent="0.25">
      <c r="A31" s="83"/>
      <c r="B31" s="83"/>
      <c r="C31" s="142"/>
    </row>
    <row r="32" spans="1:10" ht="20.100000000000001" customHeight="1" x14ac:dyDescent="0.25">
      <c r="A32" s="83"/>
      <c r="B32" s="83"/>
      <c r="C32" s="84"/>
    </row>
    <row r="33" spans="1:3" ht="20.100000000000001" customHeight="1" thickBot="1" x14ac:dyDescent="0.2">
      <c r="A33" s="154" t="s">
        <v>228</v>
      </c>
      <c r="B33" s="154"/>
      <c r="C33" s="154"/>
    </row>
    <row r="34" spans="1:3" ht="20.100000000000001" customHeight="1" thickTop="1" x14ac:dyDescent="0.25">
      <c r="A34" s="85" t="s">
        <v>177</v>
      </c>
      <c r="B34" s="170" t="s">
        <v>178</v>
      </c>
      <c r="C34" s="170"/>
    </row>
    <row r="35" spans="1:3" ht="20.100000000000001" customHeight="1" x14ac:dyDescent="0.25">
      <c r="A35" s="70" t="s">
        <v>179</v>
      </c>
      <c r="B35" s="172">
        <v>0.1</v>
      </c>
      <c r="C35" s="172"/>
    </row>
    <row r="36" spans="1:3" ht="20.100000000000001" customHeight="1" x14ac:dyDescent="0.25">
      <c r="A36" s="70" t="s">
        <v>180</v>
      </c>
      <c r="B36" s="172">
        <v>0.2</v>
      </c>
      <c r="C36" s="172"/>
    </row>
    <row r="37" spans="1:3" ht="20.100000000000001" customHeight="1" x14ac:dyDescent="0.25">
      <c r="A37" s="70" t="s">
        <v>181</v>
      </c>
      <c r="B37" s="172">
        <v>0.2</v>
      </c>
      <c r="C37" s="172"/>
    </row>
    <row r="38" spans="1:3" ht="20.100000000000001" customHeight="1" x14ac:dyDescent="0.25">
      <c r="A38" s="70" t="s">
        <v>182</v>
      </c>
      <c r="B38" s="168">
        <v>0.3</v>
      </c>
      <c r="C38" s="168"/>
    </row>
    <row r="39" spans="1:3" ht="20.100000000000001" customHeight="1" x14ac:dyDescent="0.25">
      <c r="A39" s="70" t="s">
        <v>183</v>
      </c>
      <c r="B39" s="168">
        <v>0.2</v>
      </c>
      <c r="C39" s="168"/>
    </row>
  </sheetData>
  <sheetProtection password="DC74" sheet="1" objects="1" scenarios="1"/>
  <mergeCells count="9">
    <mergeCell ref="A1:I1"/>
    <mergeCell ref="A33:C33"/>
    <mergeCell ref="B38:C38"/>
    <mergeCell ref="B39:C39"/>
    <mergeCell ref="A11:J11"/>
    <mergeCell ref="B34:C34"/>
    <mergeCell ref="B35:C35"/>
    <mergeCell ref="B36:C36"/>
    <mergeCell ref="B37:C37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1"/>
  <sheetViews>
    <sheetView workbookViewId="0">
      <selection activeCell="D7" sqref="D7"/>
    </sheetView>
  </sheetViews>
  <sheetFormatPr defaultRowHeight="20.100000000000001" customHeight="1" x14ac:dyDescent="0.25"/>
  <cols>
    <col min="1" max="1" width="19.85546875" style="59" bestFit="1" customWidth="1"/>
    <col min="2" max="2" width="21.5703125" style="59" bestFit="1" customWidth="1"/>
    <col min="3" max="3" width="26.140625" style="59" bestFit="1" customWidth="1"/>
    <col min="4" max="4" width="20.28515625" style="59" bestFit="1" customWidth="1"/>
    <col min="5" max="8" width="16.7109375" style="59" customWidth="1"/>
    <col min="9" max="9" width="12.140625" style="59" bestFit="1" customWidth="1"/>
    <col min="10" max="10" width="11.28515625" style="59" bestFit="1" customWidth="1"/>
    <col min="11" max="11" width="16.42578125" style="59" bestFit="1" customWidth="1"/>
    <col min="12" max="12" width="11.7109375" style="59" bestFit="1" customWidth="1"/>
    <col min="13" max="13" width="12.7109375" style="59" bestFit="1" customWidth="1"/>
    <col min="14" max="16384" width="9.140625" style="59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25">
      <c r="A2" s="44" t="s">
        <v>48</v>
      </c>
      <c r="B2" s="5"/>
      <c r="C2" s="5"/>
      <c r="D2" s="5"/>
      <c r="E2" s="5"/>
      <c r="F2" s="5"/>
      <c r="G2" s="7"/>
      <c r="H2" s="7"/>
      <c r="I2" s="5"/>
    </row>
    <row r="3" spans="1:9" ht="20.100000000000001" customHeight="1" x14ac:dyDescent="0.25">
      <c r="A3" s="6" t="s">
        <v>18</v>
      </c>
      <c r="B3" s="4" t="s">
        <v>176</v>
      </c>
      <c r="C3" s="6" t="s">
        <v>19</v>
      </c>
      <c r="D3" s="6" t="s">
        <v>20</v>
      </c>
      <c r="E3" s="4" t="s">
        <v>21</v>
      </c>
      <c r="F3" s="4" t="s">
        <v>22</v>
      </c>
      <c r="G3" s="4" t="s">
        <v>39</v>
      </c>
      <c r="H3" s="4" t="s">
        <v>171</v>
      </c>
      <c r="I3" s="4" t="s">
        <v>172</v>
      </c>
    </row>
    <row r="4" spans="1:9" ht="20.100000000000001" customHeight="1" x14ac:dyDescent="0.25">
      <c r="A4" s="7" t="s">
        <v>49</v>
      </c>
      <c r="B4" s="8">
        <v>100</v>
      </c>
      <c r="C4" s="5" t="s">
        <v>24</v>
      </c>
      <c r="D4" s="5" t="s">
        <v>45</v>
      </c>
      <c r="E4" s="150"/>
      <c r="F4" s="151"/>
      <c r="G4" s="151"/>
      <c r="H4" s="56">
        <f>0.6*$G$9/5</f>
        <v>72192</v>
      </c>
      <c r="I4" s="56">
        <f>1.4*$G$9/5</f>
        <v>168448</v>
      </c>
    </row>
    <row r="5" spans="1:9" ht="20.100000000000001" customHeight="1" x14ac:dyDescent="0.25">
      <c r="A5" s="7" t="s">
        <v>51</v>
      </c>
      <c r="B5" s="8">
        <v>89.525691699604749</v>
      </c>
      <c r="C5" s="5" t="s">
        <v>24</v>
      </c>
      <c r="D5" s="5" t="s">
        <v>52</v>
      </c>
      <c r="E5" s="150"/>
      <c r="F5" s="151"/>
      <c r="G5" s="151"/>
      <c r="H5" s="56">
        <f>0.6*$G$9/5</f>
        <v>72192</v>
      </c>
      <c r="I5" s="56">
        <f>1.4*$G$9/5</f>
        <v>168448</v>
      </c>
    </row>
    <row r="6" spans="1:9" ht="20.100000000000001" customHeight="1" x14ac:dyDescent="0.25">
      <c r="A6" s="7" t="s">
        <v>50</v>
      </c>
      <c r="B6" s="8">
        <v>87.549407114624501</v>
      </c>
      <c r="C6" s="5" t="s">
        <v>24</v>
      </c>
      <c r="D6" s="5" t="s">
        <v>45</v>
      </c>
      <c r="E6" s="150"/>
      <c r="F6" s="151"/>
      <c r="G6" s="151"/>
      <c r="H6" s="56">
        <f>0.6*$G$9/5</f>
        <v>72192</v>
      </c>
      <c r="I6" s="56">
        <f>1.4*$G$9/5</f>
        <v>168448</v>
      </c>
    </row>
    <row r="7" spans="1:9" ht="20.100000000000001" customHeight="1" x14ac:dyDescent="0.25">
      <c r="A7" s="7" t="s">
        <v>53</v>
      </c>
      <c r="B7" s="8">
        <v>54.545454545454547</v>
      </c>
      <c r="C7" s="5" t="s">
        <v>24</v>
      </c>
      <c r="D7" s="5" t="s">
        <v>52</v>
      </c>
      <c r="E7" s="150"/>
      <c r="F7" s="151"/>
      <c r="G7" s="151"/>
      <c r="H7" s="56">
        <f>0.6*$G$9/5</f>
        <v>72192</v>
      </c>
      <c r="I7" s="56">
        <f>1.4*$G$9/5</f>
        <v>168448</v>
      </c>
    </row>
    <row r="8" spans="1:9" ht="20.100000000000001" customHeight="1" x14ac:dyDescent="0.25">
      <c r="A8" s="7" t="s">
        <v>54</v>
      </c>
      <c r="B8" s="8">
        <v>50</v>
      </c>
      <c r="C8" s="5" t="s">
        <v>24</v>
      </c>
      <c r="D8" s="5" t="s">
        <v>45</v>
      </c>
      <c r="E8" s="150"/>
      <c r="F8" s="151"/>
      <c r="G8" s="151"/>
      <c r="H8" s="56">
        <f>0.6*$G$9/5</f>
        <v>72192</v>
      </c>
      <c r="I8" s="56">
        <f>1.4*$G$9/5</f>
        <v>168448</v>
      </c>
    </row>
    <row r="9" spans="1:9" ht="20.100000000000001" customHeight="1" x14ac:dyDescent="0.25">
      <c r="A9" s="6" t="s">
        <v>25</v>
      </c>
      <c r="B9" s="6"/>
      <c r="C9" s="6"/>
      <c r="D9" s="6"/>
      <c r="E9" s="64">
        <f>SUM(E4:E8)</f>
        <v>0</v>
      </c>
      <c r="F9" s="55"/>
      <c r="G9" s="58">
        <v>601600</v>
      </c>
      <c r="H9" s="66"/>
      <c r="I9" s="66"/>
    </row>
    <row r="12" spans="1:9" ht="20.100000000000001" customHeight="1" thickBot="1" x14ac:dyDescent="0.3">
      <c r="A12" s="167" t="s">
        <v>226</v>
      </c>
      <c r="B12" s="167"/>
      <c r="C12" s="167"/>
      <c r="D12" s="167"/>
      <c r="E12" s="167"/>
      <c r="F12" s="167"/>
      <c r="G12" s="167"/>
      <c r="H12" s="167"/>
    </row>
    <row r="13" spans="1:9" ht="20.100000000000001" customHeight="1" thickTop="1" x14ac:dyDescent="0.25"/>
    <row r="14" spans="1:9" ht="20.100000000000001" customHeight="1" x14ac:dyDescent="0.25">
      <c r="A14" s="31" t="s">
        <v>38</v>
      </c>
      <c r="B14" s="47"/>
      <c r="C14" s="47"/>
      <c r="D14" s="47"/>
      <c r="E14" s="48">
        <v>0.5</v>
      </c>
      <c r="F14" s="48">
        <v>0.5</v>
      </c>
      <c r="G14" s="48">
        <v>0.5</v>
      </c>
      <c r="H14" s="48">
        <v>0.5</v>
      </c>
    </row>
    <row r="15" spans="1:9" ht="20.100000000000001" customHeight="1" x14ac:dyDescent="0.25">
      <c r="A15" s="6" t="s">
        <v>1</v>
      </c>
      <c r="B15" s="31" t="s">
        <v>2</v>
      </c>
      <c r="C15" s="4" t="s">
        <v>210</v>
      </c>
      <c r="D15" s="35" t="s">
        <v>211</v>
      </c>
      <c r="E15" s="4" t="s">
        <v>4</v>
      </c>
      <c r="F15" s="36" t="s">
        <v>5</v>
      </c>
      <c r="G15" s="4" t="s">
        <v>13</v>
      </c>
      <c r="H15" s="36" t="s">
        <v>14</v>
      </c>
    </row>
    <row r="16" spans="1:9" ht="20.100000000000001" customHeight="1" x14ac:dyDescent="0.25">
      <c r="A16" s="7" t="s">
        <v>49</v>
      </c>
      <c r="B16" s="47" t="s">
        <v>56</v>
      </c>
      <c r="C16" s="49">
        <f>+G4</f>
        <v>0</v>
      </c>
      <c r="D16" s="50">
        <f>+E4</f>
        <v>0</v>
      </c>
      <c r="E16" s="51">
        <f t="shared" ref="E16:F20" si="0">0.5*C16</f>
        <v>0</v>
      </c>
      <c r="F16" s="50">
        <f t="shared" si="0"/>
        <v>0</v>
      </c>
      <c r="G16" s="51">
        <f t="shared" ref="G16:H20" si="1">0.5*C16</f>
        <v>0</v>
      </c>
      <c r="H16" s="50">
        <f t="shared" si="1"/>
        <v>0</v>
      </c>
    </row>
    <row r="17" spans="1:8" ht="20.100000000000001" customHeight="1" x14ac:dyDescent="0.25">
      <c r="A17" s="7" t="s">
        <v>50</v>
      </c>
      <c r="B17" s="47" t="s">
        <v>56</v>
      </c>
      <c r="C17" s="49">
        <f>+G5</f>
        <v>0</v>
      </c>
      <c r="D17" s="50">
        <f>+E5</f>
        <v>0</v>
      </c>
      <c r="E17" s="51">
        <f t="shared" si="0"/>
        <v>0</v>
      </c>
      <c r="F17" s="50">
        <f t="shared" si="0"/>
        <v>0</v>
      </c>
      <c r="G17" s="51">
        <f t="shared" si="1"/>
        <v>0</v>
      </c>
      <c r="H17" s="50">
        <f t="shared" si="1"/>
        <v>0</v>
      </c>
    </row>
    <row r="18" spans="1:8" ht="20.100000000000001" customHeight="1" x14ac:dyDescent="0.25">
      <c r="A18" s="7" t="s">
        <v>51</v>
      </c>
      <c r="B18" s="47" t="s">
        <v>56</v>
      </c>
      <c r="C18" s="49">
        <f>+G6</f>
        <v>0</v>
      </c>
      <c r="D18" s="50">
        <f>+E6</f>
        <v>0</v>
      </c>
      <c r="E18" s="51">
        <f t="shared" si="0"/>
        <v>0</v>
      </c>
      <c r="F18" s="50">
        <f t="shared" si="0"/>
        <v>0</v>
      </c>
      <c r="G18" s="51">
        <f t="shared" si="1"/>
        <v>0</v>
      </c>
      <c r="H18" s="50">
        <f t="shared" si="1"/>
        <v>0</v>
      </c>
    </row>
    <row r="19" spans="1:8" ht="20.100000000000001" customHeight="1" x14ac:dyDescent="0.25">
      <c r="A19" s="7" t="s">
        <v>53</v>
      </c>
      <c r="B19" s="47" t="s">
        <v>56</v>
      </c>
      <c r="C19" s="49">
        <f>+G7</f>
        <v>0</v>
      </c>
      <c r="D19" s="50">
        <f>+E7</f>
        <v>0</v>
      </c>
      <c r="E19" s="51">
        <f t="shared" si="0"/>
        <v>0</v>
      </c>
      <c r="F19" s="50">
        <f t="shared" si="0"/>
        <v>0</v>
      </c>
      <c r="G19" s="51">
        <f t="shared" si="1"/>
        <v>0</v>
      </c>
      <c r="H19" s="50">
        <f t="shared" si="1"/>
        <v>0</v>
      </c>
    </row>
    <row r="20" spans="1:8" ht="20.100000000000001" customHeight="1" x14ac:dyDescent="0.25">
      <c r="A20" s="7" t="s">
        <v>54</v>
      </c>
      <c r="B20" s="47" t="s">
        <v>56</v>
      </c>
      <c r="C20" s="49">
        <f>+G8</f>
        <v>0</v>
      </c>
      <c r="D20" s="50">
        <f>+E8</f>
        <v>0</v>
      </c>
      <c r="E20" s="51">
        <f t="shared" si="0"/>
        <v>0</v>
      </c>
      <c r="F20" s="50">
        <f t="shared" si="0"/>
        <v>0</v>
      </c>
      <c r="G20" s="51">
        <f t="shared" si="1"/>
        <v>0</v>
      </c>
      <c r="H20" s="50">
        <f t="shared" si="1"/>
        <v>0</v>
      </c>
    </row>
    <row r="21" spans="1:8" ht="20.100000000000001" customHeight="1" x14ac:dyDescent="0.25">
      <c r="A21" s="6" t="s">
        <v>11</v>
      </c>
      <c r="B21" s="47"/>
      <c r="C21" s="52">
        <f t="shared" ref="C21:H21" si="2">SUM(C16:C20)</f>
        <v>0</v>
      </c>
      <c r="D21" s="53">
        <f t="shared" si="2"/>
        <v>0</v>
      </c>
      <c r="E21" s="54">
        <f t="shared" si="2"/>
        <v>0</v>
      </c>
      <c r="F21" s="53">
        <f t="shared" si="2"/>
        <v>0</v>
      </c>
      <c r="G21" s="54">
        <f t="shared" si="2"/>
        <v>0</v>
      </c>
      <c r="H21" s="53">
        <f t="shared" si="2"/>
        <v>0</v>
      </c>
    </row>
    <row r="24" spans="1:8" ht="20.100000000000001" customHeight="1" x14ac:dyDescent="0.25">
      <c r="A24" s="28" t="s">
        <v>27</v>
      </c>
      <c r="B24" s="28" t="s">
        <v>28</v>
      </c>
      <c r="C24" s="11" t="s">
        <v>29</v>
      </c>
    </row>
    <row r="25" spans="1:8" ht="20.100000000000001" customHeight="1" x14ac:dyDescent="0.25">
      <c r="A25" s="7" t="s">
        <v>30</v>
      </c>
      <c r="B25" s="30" t="s">
        <v>85</v>
      </c>
      <c r="C25" s="29" t="s">
        <v>85</v>
      </c>
    </row>
    <row r="26" spans="1:8" ht="20.100000000000001" customHeight="1" x14ac:dyDescent="0.25">
      <c r="A26" s="7" t="s">
        <v>83</v>
      </c>
      <c r="B26" s="7">
        <v>15</v>
      </c>
      <c r="C26" s="27">
        <v>0.5</v>
      </c>
    </row>
    <row r="27" spans="1:8" ht="20.100000000000001" customHeight="1" x14ac:dyDescent="0.25">
      <c r="A27" s="7" t="s">
        <v>32</v>
      </c>
      <c r="B27" s="30" t="s">
        <v>85</v>
      </c>
      <c r="C27" s="27" t="s">
        <v>85</v>
      </c>
    </row>
    <row r="28" spans="1:8" ht="20.100000000000001" customHeight="1" x14ac:dyDescent="0.25">
      <c r="A28" s="7" t="s">
        <v>184</v>
      </c>
      <c r="B28" s="7">
        <v>17</v>
      </c>
      <c r="C28" s="27">
        <v>0.5</v>
      </c>
    </row>
    <row r="29" spans="1:8" ht="20.100000000000001" customHeight="1" x14ac:dyDescent="0.25">
      <c r="A29" s="13" t="s">
        <v>34</v>
      </c>
      <c r="B29" s="30" t="s">
        <v>85</v>
      </c>
      <c r="C29" s="27" t="s">
        <v>85</v>
      </c>
    </row>
    <row r="30" spans="1:8" ht="20.100000000000001" customHeight="1" x14ac:dyDescent="0.25">
      <c r="A30" s="7" t="s">
        <v>35</v>
      </c>
      <c r="B30" s="30" t="s">
        <v>85</v>
      </c>
      <c r="C30" s="27" t="s">
        <v>85</v>
      </c>
    </row>
    <row r="31" spans="1:8" ht="20.100000000000001" customHeight="1" x14ac:dyDescent="0.25">
      <c r="A31" s="28" t="s">
        <v>25</v>
      </c>
      <c r="B31" s="28">
        <f>+SUM(B25:B30)</f>
        <v>32</v>
      </c>
      <c r="C31" s="14">
        <f>+SUM(C25:C30)</f>
        <v>1</v>
      </c>
    </row>
    <row r="32" spans="1:8" ht="20.100000000000001" customHeight="1" x14ac:dyDescent="0.25">
      <c r="A32" s="28" t="s">
        <v>36</v>
      </c>
      <c r="B32" s="28"/>
      <c r="C32" s="117">
        <v>601600</v>
      </c>
    </row>
    <row r="33" spans="1:3" ht="20.100000000000001" customHeight="1" x14ac:dyDescent="0.25">
      <c r="A33" s="18"/>
      <c r="B33" s="18"/>
      <c r="C33" s="147"/>
    </row>
    <row r="34" spans="1:3" ht="20.100000000000001" customHeight="1" x14ac:dyDescent="0.25">
      <c r="A34" s="18"/>
      <c r="B34" s="18"/>
      <c r="C34" s="25"/>
    </row>
    <row r="35" spans="1:3" ht="20.100000000000001" customHeight="1" thickBot="1" x14ac:dyDescent="0.2">
      <c r="A35" s="154" t="s">
        <v>228</v>
      </c>
      <c r="B35" s="154"/>
      <c r="C35" s="154"/>
    </row>
    <row r="36" spans="1:3" ht="20.100000000000001" customHeight="1" thickTop="1" x14ac:dyDescent="0.25">
      <c r="A36" s="28" t="s">
        <v>177</v>
      </c>
      <c r="B36" s="156" t="s">
        <v>178</v>
      </c>
      <c r="C36" s="156"/>
    </row>
    <row r="37" spans="1:3" ht="20.100000000000001" customHeight="1" x14ac:dyDescent="0.25">
      <c r="A37" s="7" t="s">
        <v>179</v>
      </c>
      <c r="B37" s="157" t="s">
        <v>85</v>
      </c>
      <c r="C37" s="157"/>
    </row>
    <row r="38" spans="1:3" ht="20.100000000000001" customHeight="1" x14ac:dyDescent="0.25">
      <c r="A38" s="7" t="s">
        <v>180</v>
      </c>
      <c r="B38" s="158">
        <v>0.2</v>
      </c>
      <c r="C38" s="158"/>
    </row>
    <row r="39" spans="1:3" ht="20.100000000000001" customHeight="1" x14ac:dyDescent="0.25">
      <c r="A39" s="7" t="s">
        <v>181</v>
      </c>
      <c r="B39" s="158">
        <v>0.3</v>
      </c>
      <c r="C39" s="158"/>
    </row>
    <row r="40" spans="1:3" ht="20.100000000000001" customHeight="1" x14ac:dyDescent="0.25">
      <c r="A40" s="7" t="s">
        <v>182</v>
      </c>
      <c r="B40" s="155">
        <v>0.4</v>
      </c>
      <c r="C40" s="155"/>
    </row>
    <row r="41" spans="1:3" ht="20.100000000000001" customHeight="1" x14ac:dyDescent="0.25">
      <c r="A41" s="7" t="s">
        <v>183</v>
      </c>
      <c r="B41" s="155">
        <v>0.1</v>
      </c>
      <c r="C41" s="155"/>
    </row>
  </sheetData>
  <sheetProtection password="DC74" sheet="1" objects="1" scenarios="1"/>
  <mergeCells count="9">
    <mergeCell ref="A1:I1"/>
    <mergeCell ref="A35:C35"/>
    <mergeCell ref="B40:C40"/>
    <mergeCell ref="B41:C41"/>
    <mergeCell ref="A12:H12"/>
    <mergeCell ref="B36:C36"/>
    <mergeCell ref="B37:C37"/>
    <mergeCell ref="B38:C38"/>
    <mergeCell ref="B39:C39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1"/>
  <sheetViews>
    <sheetView workbookViewId="0">
      <selection activeCell="D6" sqref="D6"/>
    </sheetView>
  </sheetViews>
  <sheetFormatPr defaultRowHeight="20.100000000000001" customHeight="1" x14ac:dyDescent="0.25"/>
  <cols>
    <col min="1" max="1" width="25.85546875" style="92" customWidth="1"/>
    <col min="2" max="2" width="22.7109375" style="92" customWidth="1"/>
    <col min="3" max="3" width="25.42578125" style="92" customWidth="1"/>
    <col min="4" max="4" width="20.28515625" style="92" bestFit="1" customWidth="1"/>
    <col min="5" max="12" width="16.7109375" style="92" customWidth="1"/>
    <col min="13" max="16384" width="9.140625" style="92"/>
  </cols>
  <sheetData>
    <row r="1" spans="1:12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2" ht="20.100000000000001" customHeight="1" thickTop="1" x14ac:dyDescent="0.25">
      <c r="A2" s="88" t="s">
        <v>57</v>
      </c>
      <c r="B2" s="89"/>
      <c r="C2" s="90"/>
      <c r="D2" s="67"/>
      <c r="E2" s="67"/>
      <c r="F2" s="67"/>
      <c r="G2" s="67"/>
      <c r="H2" s="67"/>
      <c r="I2" s="91"/>
    </row>
    <row r="3" spans="1:12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12" ht="20.100000000000001" customHeight="1" x14ac:dyDescent="0.25">
      <c r="A4" s="70" t="s">
        <v>58</v>
      </c>
      <c r="B4" s="71">
        <v>100</v>
      </c>
      <c r="C4" s="67" t="s">
        <v>59</v>
      </c>
      <c r="D4" s="67" t="s">
        <v>60</v>
      </c>
      <c r="E4" s="148"/>
      <c r="F4" s="152"/>
      <c r="G4" s="152"/>
      <c r="H4" s="102">
        <f>0.6*$G$9/5</f>
        <v>126336</v>
      </c>
      <c r="I4" s="102">
        <f>1.4*$G$9/5</f>
        <v>294784</v>
      </c>
    </row>
    <row r="5" spans="1:12" ht="20.100000000000001" customHeight="1" x14ac:dyDescent="0.25">
      <c r="A5" s="70" t="s">
        <v>61</v>
      </c>
      <c r="B5" s="71">
        <v>70.990363755612734</v>
      </c>
      <c r="C5" s="67" t="s">
        <v>59</v>
      </c>
      <c r="D5" s="67" t="s">
        <v>60</v>
      </c>
      <c r="E5" s="148"/>
      <c r="F5" s="152"/>
      <c r="G5" s="152"/>
      <c r="H5" s="102">
        <f t="shared" ref="H5:H8" si="0">0.6*$G$9/5</f>
        <v>126336</v>
      </c>
      <c r="I5" s="102">
        <f t="shared" ref="I5:I8" si="1">1.4*$G$9/5</f>
        <v>294784</v>
      </c>
    </row>
    <row r="6" spans="1:12" ht="20.100000000000001" customHeight="1" x14ac:dyDescent="0.25">
      <c r="A6" s="70" t="s">
        <v>62</v>
      </c>
      <c r="B6" s="71">
        <v>69.438978860804198</v>
      </c>
      <c r="C6" s="67" t="s">
        <v>59</v>
      </c>
      <c r="D6" s="67" t="s">
        <v>60</v>
      </c>
      <c r="E6" s="148"/>
      <c r="F6" s="152"/>
      <c r="G6" s="152"/>
      <c r="H6" s="102">
        <f t="shared" si="0"/>
        <v>126336</v>
      </c>
      <c r="I6" s="102">
        <f t="shared" si="1"/>
        <v>294784</v>
      </c>
    </row>
    <row r="7" spans="1:12" ht="20.100000000000001" customHeight="1" x14ac:dyDescent="0.25">
      <c r="A7" s="70" t="s">
        <v>63</v>
      </c>
      <c r="B7" s="71">
        <v>61.896473437263509</v>
      </c>
      <c r="C7" s="67" t="s">
        <v>59</v>
      </c>
      <c r="D7" s="67" t="s">
        <v>60</v>
      </c>
      <c r="E7" s="148"/>
      <c r="F7" s="152"/>
      <c r="G7" s="152"/>
      <c r="H7" s="102">
        <f t="shared" si="0"/>
        <v>126336</v>
      </c>
      <c r="I7" s="102">
        <f t="shared" si="1"/>
        <v>294784</v>
      </c>
    </row>
    <row r="8" spans="1:12" ht="20.100000000000001" customHeight="1" x14ac:dyDescent="0.25">
      <c r="A8" s="70" t="s">
        <v>64</v>
      </c>
      <c r="B8" s="71">
        <v>50</v>
      </c>
      <c r="C8" s="67" t="s">
        <v>59</v>
      </c>
      <c r="D8" s="67" t="s">
        <v>133</v>
      </c>
      <c r="E8" s="148"/>
      <c r="F8" s="152"/>
      <c r="G8" s="152"/>
      <c r="H8" s="102">
        <f t="shared" si="0"/>
        <v>126336</v>
      </c>
      <c r="I8" s="102">
        <f t="shared" si="1"/>
        <v>294784</v>
      </c>
    </row>
    <row r="9" spans="1:12" ht="20.100000000000001" customHeight="1" x14ac:dyDescent="0.25">
      <c r="A9" s="68" t="s">
        <v>25</v>
      </c>
      <c r="B9" s="72"/>
      <c r="C9" s="68"/>
      <c r="D9" s="68"/>
      <c r="E9" s="105">
        <f>SUM(E4:E8)</f>
        <v>0</v>
      </c>
      <c r="F9" s="103"/>
      <c r="G9" s="103">
        <v>1052800</v>
      </c>
      <c r="H9" s="104"/>
      <c r="I9" s="104"/>
    </row>
    <row r="12" spans="1:12" ht="20.100000000000001" customHeight="1" thickBot="1" x14ac:dyDescent="0.3">
      <c r="A12" s="169" t="s">
        <v>226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</row>
    <row r="13" spans="1:12" ht="20.100000000000001" customHeight="1" thickTop="1" x14ac:dyDescent="0.25"/>
    <row r="14" spans="1:12" ht="20.100000000000001" customHeight="1" x14ac:dyDescent="0.25">
      <c r="A14" s="73" t="s">
        <v>57</v>
      </c>
      <c r="B14" s="94"/>
      <c r="C14" s="94"/>
      <c r="D14" s="94"/>
      <c r="E14" s="95">
        <v>0.4</v>
      </c>
      <c r="F14" s="95">
        <v>0.4</v>
      </c>
      <c r="G14" s="95">
        <v>0.25</v>
      </c>
      <c r="H14" s="95">
        <v>0.25</v>
      </c>
      <c r="I14" s="95">
        <v>0.2</v>
      </c>
      <c r="J14" s="95">
        <v>0.2</v>
      </c>
      <c r="K14" s="95">
        <v>0.15</v>
      </c>
      <c r="L14" s="95">
        <v>0.15</v>
      </c>
    </row>
    <row r="15" spans="1:12" ht="20.100000000000001" customHeight="1" x14ac:dyDescent="0.25">
      <c r="A15" s="68" t="s">
        <v>1</v>
      </c>
      <c r="B15" s="73" t="s">
        <v>2</v>
      </c>
      <c r="C15" s="4" t="s">
        <v>210</v>
      </c>
      <c r="D15" s="35" t="s">
        <v>211</v>
      </c>
      <c r="E15" s="69" t="s">
        <v>12</v>
      </c>
      <c r="F15" s="75" t="s">
        <v>3</v>
      </c>
      <c r="G15" s="69" t="s">
        <v>4</v>
      </c>
      <c r="H15" s="75" t="s">
        <v>5</v>
      </c>
      <c r="I15" s="69" t="s">
        <v>71</v>
      </c>
      <c r="J15" s="75" t="s">
        <v>72</v>
      </c>
      <c r="K15" s="69" t="s">
        <v>13</v>
      </c>
      <c r="L15" s="75" t="s">
        <v>14</v>
      </c>
    </row>
    <row r="16" spans="1:12" ht="20.100000000000001" customHeight="1" x14ac:dyDescent="0.25">
      <c r="A16" s="70" t="s">
        <v>58</v>
      </c>
      <c r="B16" s="94" t="s">
        <v>170</v>
      </c>
      <c r="C16" s="96">
        <f>+G4</f>
        <v>0</v>
      </c>
      <c r="D16" s="97">
        <f>+E4</f>
        <v>0</v>
      </c>
      <c r="E16" s="98">
        <f t="shared" ref="E16:F20" si="2">0.4*C16</f>
        <v>0</v>
      </c>
      <c r="F16" s="97">
        <f t="shared" si="2"/>
        <v>0</v>
      </c>
      <c r="G16" s="98">
        <f t="shared" ref="G16:H20" si="3">0.25*C16</f>
        <v>0</v>
      </c>
      <c r="H16" s="97">
        <f t="shared" si="3"/>
        <v>0</v>
      </c>
      <c r="I16" s="98">
        <f t="shared" ref="I16:J20" si="4">0.2*C16</f>
        <v>0</v>
      </c>
      <c r="J16" s="97">
        <f t="shared" si="4"/>
        <v>0</v>
      </c>
      <c r="K16" s="98">
        <f t="shared" ref="K16:L20" si="5">0.15*C16</f>
        <v>0</v>
      </c>
      <c r="L16" s="97">
        <f t="shared" si="5"/>
        <v>0</v>
      </c>
    </row>
    <row r="17" spans="1:12" ht="20.100000000000001" customHeight="1" x14ac:dyDescent="0.25">
      <c r="A17" s="70" t="s">
        <v>61</v>
      </c>
      <c r="B17" s="94" t="s">
        <v>170</v>
      </c>
      <c r="C17" s="96">
        <f>+G5</f>
        <v>0</v>
      </c>
      <c r="D17" s="97">
        <f>+E5</f>
        <v>0</v>
      </c>
      <c r="E17" s="98">
        <f t="shared" si="2"/>
        <v>0</v>
      </c>
      <c r="F17" s="97">
        <f t="shared" si="2"/>
        <v>0</v>
      </c>
      <c r="G17" s="98">
        <f t="shared" si="3"/>
        <v>0</v>
      </c>
      <c r="H17" s="97">
        <f t="shared" si="3"/>
        <v>0</v>
      </c>
      <c r="I17" s="98">
        <f t="shared" si="4"/>
        <v>0</v>
      </c>
      <c r="J17" s="97">
        <f t="shared" si="4"/>
        <v>0</v>
      </c>
      <c r="K17" s="98">
        <f t="shared" si="5"/>
        <v>0</v>
      </c>
      <c r="L17" s="97">
        <f t="shared" si="5"/>
        <v>0</v>
      </c>
    </row>
    <row r="18" spans="1:12" ht="20.100000000000001" customHeight="1" x14ac:dyDescent="0.25">
      <c r="A18" s="70" t="s">
        <v>62</v>
      </c>
      <c r="B18" s="94" t="s">
        <v>170</v>
      </c>
      <c r="C18" s="96">
        <f>+G6</f>
        <v>0</v>
      </c>
      <c r="D18" s="97">
        <f>+E6</f>
        <v>0</v>
      </c>
      <c r="E18" s="98">
        <f t="shared" si="2"/>
        <v>0</v>
      </c>
      <c r="F18" s="97">
        <f t="shared" si="2"/>
        <v>0</v>
      </c>
      <c r="G18" s="98">
        <f t="shared" si="3"/>
        <v>0</v>
      </c>
      <c r="H18" s="97">
        <f t="shared" si="3"/>
        <v>0</v>
      </c>
      <c r="I18" s="98">
        <f t="shared" si="4"/>
        <v>0</v>
      </c>
      <c r="J18" s="97">
        <f t="shared" si="4"/>
        <v>0</v>
      </c>
      <c r="K18" s="98">
        <f t="shared" si="5"/>
        <v>0</v>
      </c>
      <c r="L18" s="97">
        <f t="shared" si="5"/>
        <v>0</v>
      </c>
    </row>
    <row r="19" spans="1:12" ht="20.100000000000001" customHeight="1" x14ac:dyDescent="0.25">
      <c r="A19" s="70" t="s">
        <v>63</v>
      </c>
      <c r="B19" s="94" t="s">
        <v>170</v>
      </c>
      <c r="C19" s="96">
        <f>+G7</f>
        <v>0</v>
      </c>
      <c r="D19" s="97">
        <f>+E7</f>
        <v>0</v>
      </c>
      <c r="E19" s="98">
        <f t="shared" si="2"/>
        <v>0</v>
      </c>
      <c r="F19" s="97">
        <f t="shared" si="2"/>
        <v>0</v>
      </c>
      <c r="G19" s="98">
        <f t="shared" si="3"/>
        <v>0</v>
      </c>
      <c r="H19" s="97">
        <f t="shared" si="3"/>
        <v>0</v>
      </c>
      <c r="I19" s="98">
        <f t="shared" si="4"/>
        <v>0</v>
      </c>
      <c r="J19" s="97">
        <f t="shared" si="4"/>
        <v>0</v>
      </c>
      <c r="K19" s="98">
        <f t="shared" si="5"/>
        <v>0</v>
      </c>
      <c r="L19" s="97">
        <f t="shared" si="5"/>
        <v>0</v>
      </c>
    </row>
    <row r="20" spans="1:12" ht="20.100000000000001" customHeight="1" x14ac:dyDescent="0.25">
      <c r="A20" s="70" t="s">
        <v>64</v>
      </c>
      <c r="B20" s="94" t="s">
        <v>170</v>
      </c>
      <c r="C20" s="96">
        <f>+G8</f>
        <v>0</v>
      </c>
      <c r="D20" s="97">
        <f>+E8</f>
        <v>0</v>
      </c>
      <c r="E20" s="98">
        <f t="shared" si="2"/>
        <v>0</v>
      </c>
      <c r="F20" s="97">
        <f t="shared" si="2"/>
        <v>0</v>
      </c>
      <c r="G20" s="98">
        <f t="shared" si="3"/>
        <v>0</v>
      </c>
      <c r="H20" s="97">
        <f t="shared" si="3"/>
        <v>0</v>
      </c>
      <c r="I20" s="98">
        <f t="shared" si="4"/>
        <v>0</v>
      </c>
      <c r="J20" s="97">
        <f t="shared" si="4"/>
        <v>0</v>
      </c>
      <c r="K20" s="98">
        <f t="shared" si="5"/>
        <v>0</v>
      </c>
      <c r="L20" s="97">
        <f t="shared" si="5"/>
        <v>0</v>
      </c>
    </row>
    <row r="21" spans="1:12" ht="20.100000000000001" customHeight="1" x14ac:dyDescent="0.25">
      <c r="A21" s="68" t="s">
        <v>11</v>
      </c>
      <c r="B21" s="94"/>
      <c r="C21" s="99">
        <f t="shared" ref="C21:L21" si="6">SUM(C16:C20)</f>
        <v>0</v>
      </c>
      <c r="D21" s="100">
        <f t="shared" si="6"/>
        <v>0</v>
      </c>
      <c r="E21" s="101">
        <f t="shared" si="6"/>
        <v>0</v>
      </c>
      <c r="F21" s="100">
        <f t="shared" si="6"/>
        <v>0</v>
      </c>
      <c r="G21" s="101">
        <f t="shared" si="6"/>
        <v>0</v>
      </c>
      <c r="H21" s="100">
        <f t="shared" si="6"/>
        <v>0</v>
      </c>
      <c r="I21" s="101">
        <f t="shared" si="6"/>
        <v>0</v>
      </c>
      <c r="J21" s="100">
        <f t="shared" si="6"/>
        <v>0</v>
      </c>
      <c r="K21" s="101">
        <f t="shared" si="6"/>
        <v>0</v>
      </c>
      <c r="L21" s="100">
        <f t="shared" si="6"/>
        <v>0</v>
      </c>
    </row>
    <row r="24" spans="1:12" ht="20.100000000000001" customHeight="1" x14ac:dyDescent="0.25">
      <c r="A24" s="76" t="s">
        <v>27</v>
      </c>
      <c r="B24" s="76" t="s">
        <v>28</v>
      </c>
      <c r="C24" s="77" t="s">
        <v>29</v>
      </c>
    </row>
    <row r="25" spans="1:12" ht="20.100000000000001" customHeight="1" x14ac:dyDescent="0.25">
      <c r="A25" s="70" t="s">
        <v>30</v>
      </c>
      <c r="B25" s="70">
        <v>27</v>
      </c>
      <c r="C25" s="78">
        <v>0.4</v>
      </c>
    </row>
    <row r="26" spans="1:12" ht="20.100000000000001" customHeight="1" x14ac:dyDescent="0.25">
      <c r="A26" s="70" t="s">
        <v>31</v>
      </c>
      <c r="B26" s="70">
        <v>30</v>
      </c>
      <c r="C26" s="78">
        <v>0.25</v>
      </c>
    </row>
    <row r="27" spans="1:12" ht="20.100000000000001" customHeight="1" x14ac:dyDescent="0.25">
      <c r="A27" s="70" t="s">
        <v>32</v>
      </c>
      <c r="B27" s="70">
        <v>31</v>
      </c>
      <c r="C27" s="78">
        <v>0.2</v>
      </c>
    </row>
    <row r="28" spans="1:12" ht="20.100000000000001" customHeight="1" x14ac:dyDescent="0.25">
      <c r="A28" s="70" t="s">
        <v>33</v>
      </c>
      <c r="B28" s="70">
        <v>31</v>
      </c>
      <c r="C28" s="78">
        <v>0.15</v>
      </c>
    </row>
    <row r="29" spans="1:12" ht="20.100000000000001" customHeight="1" x14ac:dyDescent="0.25">
      <c r="A29" s="79" t="s">
        <v>34</v>
      </c>
      <c r="B29" s="110" t="s">
        <v>85</v>
      </c>
      <c r="C29" s="80" t="s">
        <v>85</v>
      </c>
    </row>
    <row r="30" spans="1:12" ht="20.100000000000001" customHeight="1" x14ac:dyDescent="0.25">
      <c r="A30" s="70" t="s">
        <v>35</v>
      </c>
      <c r="B30" s="110" t="s">
        <v>85</v>
      </c>
      <c r="C30" s="80" t="s">
        <v>85</v>
      </c>
    </row>
    <row r="31" spans="1:12" ht="20.100000000000001" customHeight="1" x14ac:dyDescent="0.25">
      <c r="A31" s="76" t="s">
        <v>25</v>
      </c>
      <c r="B31" s="76">
        <f>SUM(B25:B30)</f>
        <v>119</v>
      </c>
      <c r="C31" s="81">
        <f>SUM(C25:C30)</f>
        <v>1</v>
      </c>
    </row>
    <row r="32" spans="1:12" ht="20.100000000000001" customHeight="1" x14ac:dyDescent="0.25">
      <c r="A32" s="76" t="s">
        <v>36</v>
      </c>
      <c r="B32" s="76"/>
      <c r="C32" s="118">
        <v>1052800</v>
      </c>
    </row>
    <row r="33" spans="1:3" ht="20.100000000000001" customHeight="1" x14ac:dyDescent="0.25">
      <c r="A33" s="83"/>
      <c r="B33" s="83"/>
      <c r="C33" s="142"/>
    </row>
    <row r="34" spans="1:3" ht="20.100000000000001" customHeight="1" x14ac:dyDescent="0.25">
      <c r="A34" s="83"/>
      <c r="B34" s="83"/>
      <c r="C34" s="84"/>
    </row>
    <row r="35" spans="1:3" ht="20.100000000000001" customHeight="1" thickBot="1" x14ac:dyDescent="0.2">
      <c r="A35" s="154" t="s">
        <v>228</v>
      </c>
      <c r="B35" s="154"/>
      <c r="C35" s="154"/>
    </row>
    <row r="36" spans="1:3" ht="20.100000000000001" customHeight="1" thickTop="1" x14ac:dyDescent="0.25">
      <c r="A36" s="76" t="s">
        <v>177</v>
      </c>
      <c r="B36" s="170" t="s">
        <v>178</v>
      </c>
      <c r="C36" s="170"/>
    </row>
    <row r="37" spans="1:3" ht="20.100000000000001" customHeight="1" x14ac:dyDescent="0.25">
      <c r="A37" s="70" t="s">
        <v>179</v>
      </c>
      <c r="B37" s="171">
        <v>0.05</v>
      </c>
      <c r="C37" s="171"/>
    </row>
    <row r="38" spans="1:3" ht="20.100000000000001" customHeight="1" x14ac:dyDescent="0.25">
      <c r="A38" s="70" t="s">
        <v>180</v>
      </c>
      <c r="B38" s="172">
        <v>0.3</v>
      </c>
      <c r="C38" s="172"/>
    </row>
    <row r="39" spans="1:3" ht="20.100000000000001" customHeight="1" x14ac:dyDescent="0.25">
      <c r="A39" s="70" t="s">
        <v>181</v>
      </c>
      <c r="B39" s="172">
        <v>0.2</v>
      </c>
      <c r="C39" s="172"/>
    </row>
    <row r="40" spans="1:3" ht="20.100000000000001" customHeight="1" x14ac:dyDescent="0.25">
      <c r="A40" s="70" t="s">
        <v>182</v>
      </c>
      <c r="B40" s="168">
        <v>0.25</v>
      </c>
      <c r="C40" s="168"/>
    </row>
    <row r="41" spans="1:3" ht="20.100000000000001" customHeight="1" x14ac:dyDescent="0.25">
      <c r="A41" s="70" t="s">
        <v>183</v>
      </c>
      <c r="B41" s="168">
        <v>0.2</v>
      </c>
      <c r="C41" s="168"/>
    </row>
  </sheetData>
  <sheetProtection password="DC74" sheet="1" objects="1" scenarios="1"/>
  <mergeCells count="9">
    <mergeCell ref="A1:I1"/>
    <mergeCell ref="A35:C35"/>
    <mergeCell ref="B40:C40"/>
    <mergeCell ref="B41:C41"/>
    <mergeCell ref="A12:L12"/>
    <mergeCell ref="B36:C36"/>
    <mergeCell ref="B37:C37"/>
    <mergeCell ref="B38:C38"/>
    <mergeCell ref="B39:C39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P41"/>
  <sheetViews>
    <sheetView topLeftCell="D1" workbookViewId="0">
      <selection activeCell="A12" sqref="A12:P12"/>
    </sheetView>
  </sheetViews>
  <sheetFormatPr defaultRowHeight="20.100000000000001" customHeight="1" x14ac:dyDescent="0.25"/>
  <cols>
    <col min="1" max="1" width="25.5703125" style="92" customWidth="1"/>
    <col min="2" max="2" width="23.28515625" style="92" customWidth="1"/>
    <col min="3" max="3" width="26.140625" style="92" bestFit="1" customWidth="1"/>
    <col min="4" max="4" width="20.28515625" style="92" bestFit="1" customWidth="1"/>
    <col min="5" max="10" width="16.7109375" style="92" customWidth="1"/>
    <col min="11" max="11" width="14.42578125" style="92" bestFit="1" customWidth="1"/>
    <col min="12" max="16" width="16.7109375" style="92" customWidth="1"/>
    <col min="17" max="16384" width="9.140625" style="92"/>
  </cols>
  <sheetData>
    <row r="1" spans="1:16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6" ht="20.100000000000001" customHeight="1" thickTop="1" x14ac:dyDescent="0.25">
      <c r="A2" s="88" t="s">
        <v>65</v>
      </c>
      <c r="B2" s="90"/>
      <c r="C2" s="67"/>
      <c r="D2" s="67"/>
      <c r="E2" s="67"/>
      <c r="F2" s="67"/>
      <c r="G2" s="67"/>
      <c r="H2" s="70"/>
      <c r="I2" s="70"/>
    </row>
    <row r="3" spans="1:16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23</v>
      </c>
      <c r="H3" s="69" t="s">
        <v>171</v>
      </c>
      <c r="I3" s="69" t="s">
        <v>172</v>
      </c>
    </row>
    <row r="4" spans="1:16" ht="20.100000000000001" customHeight="1" x14ac:dyDescent="0.25">
      <c r="A4" s="70" t="s">
        <v>66</v>
      </c>
      <c r="B4" s="71">
        <v>100</v>
      </c>
      <c r="C4" s="67" t="s">
        <v>59</v>
      </c>
      <c r="D4" s="67" t="s">
        <v>60</v>
      </c>
      <c r="E4" s="148"/>
      <c r="F4" s="152"/>
      <c r="G4" s="152"/>
      <c r="H4" s="102">
        <f>0.6*$G$9/5</f>
        <v>433152</v>
      </c>
      <c r="I4" s="102">
        <f>1.4*$G$9/5</f>
        <v>1010688</v>
      </c>
    </row>
    <row r="5" spans="1:16" ht="20.100000000000001" customHeight="1" x14ac:dyDescent="0.25">
      <c r="A5" s="70" t="s">
        <v>67</v>
      </c>
      <c r="B5" s="71">
        <v>70.786516853932582</v>
      </c>
      <c r="C5" s="67" t="s">
        <v>59</v>
      </c>
      <c r="D5" s="67" t="s">
        <v>52</v>
      </c>
      <c r="E5" s="148"/>
      <c r="F5" s="152"/>
      <c r="G5" s="152"/>
      <c r="H5" s="102">
        <f t="shared" ref="H5:H8" si="0">0.6*$G$9/5</f>
        <v>433152</v>
      </c>
      <c r="I5" s="102">
        <f t="shared" ref="I5:I8" si="1">1.4*$G$9/5</f>
        <v>1010688</v>
      </c>
    </row>
    <row r="6" spans="1:16" ht="20.100000000000001" customHeight="1" x14ac:dyDescent="0.25">
      <c r="A6" s="70" t="s">
        <v>68</v>
      </c>
      <c r="B6" s="71">
        <v>63.108614232209739</v>
      </c>
      <c r="C6" s="67" t="s">
        <v>59</v>
      </c>
      <c r="D6" s="67" t="s">
        <v>60</v>
      </c>
      <c r="E6" s="148"/>
      <c r="F6" s="152"/>
      <c r="G6" s="152"/>
      <c r="H6" s="102">
        <f t="shared" si="0"/>
        <v>433152</v>
      </c>
      <c r="I6" s="102">
        <f t="shared" si="1"/>
        <v>1010688</v>
      </c>
    </row>
    <row r="7" spans="1:16" ht="20.100000000000001" customHeight="1" x14ac:dyDescent="0.25">
      <c r="A7" s="70" t="s">
        <v>69</v>
      </c>
      <c r="B7" s="71">
        <v>58.426966292134829</v>
      </c>
      <c r="C7" s="67" t="s">
        <v>59</v>
      </c>
      <c r="D7" s="67" t="s">
        <v>60</v>
      </c>
      <c r="E7" s="148"/>
      <c r="F7" s="152"/>
      <c r="G7" s="152"/>
      <c r="H7" s="102">
        <f t="shared" si="0"/>
        <v>433152</v>
      </c>
      <c r="I7" s="102">
        <f t="shared" si="1"/>
        <v>1010688</v>
      </c>
    </row>
    <row r="8" spans="1:16" ht="20.100000000000001" customHeight="1" x14ac:dyDescent="0.25">
      <c r="A8" s="70" t="s">
        <v>70</v>
      </c>
      <c r="B8" s="71">
        <v>50</v>
      </c>
      <c r="C8" s="67" t="s">
        <v>59</v>
      </c>
      <c r="D8" s="67" t="s">
        <v>60</v>
      </c>
      <c r="E8" s="148"/>
      <c r="F8" s="152"/>
      <c r="G8" s="152"/>
      <c r="H8" s="102">
        <f t="shared" si="0"/>
        <v>433152</v>
      </c>
      <c r="I8" s="102">
        <f t="shared" si="1"/>
        <v>1010688</v>
      </c>
    </row>
    <row r="9" spans="1:16" ht="20.100000000000001" customHeight="1" x14ac:dyDescent="0.25">
      <c r="A9" s="68" t="s">
        <v>25</v>
      </c>
      <c r="B9" s="72"/>
      <c r="C9" s="68"/>
      <c r="D9" s="68"/>
      <c r="E9" s="105">
        <f>SUM(E4:E8)</f>
        <v>0</v>
      </c>
      <c r="F9" s="103"/>
      <c r="G9" s="103">
        <v>3609600</v>
      </c>
      <c r="H9" s="104"/>
      <c r="I9" s="104"/>
    </row>
    <row r="12" spans="1:16" ht="20.100000000000001" customHeight="1" thickBot="1" x14ac:dyDescent="0.3">
      <c r="A12" s="169" t="s">
        <v>226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</row>
    <row r="13" spans="1:16" ht="20.100000000000001" customHeight="1" thickTop="1" x14ac:dyDescent="0.25"/>
    <row r="14" spans="1:16" ht="20.100000000000001" customHeight="1" x14ac:dyDescent="0.25">
      <c r="A14" s="73" t="s">
        <v>65</v>
      </c>
      <c r="B14" s="94"/>
      <c r="C14" s="94"/>
      <c r="D14" s="94"/>
      <c r="E14" s="95">
        <v>0.25</v>
      </c>
      <c r="F14" s="95">
        <v>0.25</v>
      </c>
      <c r="G14" s="95">
        <v>0.25</v>
      </c>
      <c r="H14" s="95">
        <v>0.25</v>
      </c>
      <c r="I14" s="95">
        <v>0.1</v>
      </c>
      <c r="J14" s="95">
        <v>0.1</v>
      </c>
      <c r="K14" s="95">
        <v>0.15</v>
      </c>
      <c r="L14" s="95">
        <v>0.15</v>
      </c>
      <c r="M14" s="95">
        <v>0.15</v>
      </c>
      <c r="N14" s="95">
        <v>0.15</v>
      </c>
      <c r="O14" s="95">
        <v>0.1</v>
      </c>
      <c r="P14" s="95">
        <v>0.1</v>
      </c>
    </row>
    <row r="15" spans="1:16" ht="20.100000000000001" customHeight="1" x14ac:dyDescent="0.25">
      <c r="A15" s="68" t="s">
        <v>1</v>
      </c>
      <c r="B15" s="73" t="s">
        <v>2</v>
      </c>
      <c r="C15" s="69" t="s">
        <v>210</v>
      </c>
      <c r="D15" s="74" t="s">
        <v>211</v>
      </c>
      <c r="E15" s="69" t="s">
        <v>12</v>
      </c>
      <c r="F15" s="75" t="s">
        <v>3</v>
      </c>
      <c r="G15" s="69" t="s">
        <v>4</v>
      </c>
      <c r="H15" s="75" t="s">
        <v>5</v>
      </c>
      <c r="I15" s="69" t="s">
        <v>71</v>
      </c>
      <c r="J15" s="75" t="s">
        <v>72</v>
      </c>
      <c r="K15" s="69" t="s">
        <v>13</v>
      </c>
      <c r="L15" s="75" t="s">
        <v>14</v>
      </c>
      <c r="M15" s="69" t="s">
        <v>15</v>
      </c>
      <c r="N15" s="73" t="s">
        <v>16</v>
      </c>
      <c r="O15" s="69" t="s">
        <v>73</v>
      </c>
      <c r="P15" s="74" t="s">
        <v>74</v>
      </c>
    </row>
    <row r="16" spans="1:16" ht="20.100000000000001" customHeight="1" x14ac:dyDescent="0.25">
      <c r="A16" s="70" t="s">
        <v>66</v>
      </c>
      <c r="B16" s="94" t="s">
        <v>17</v>
      </c>
      <c r="C16" s="96">
        <f>+G4</f>
        <v>0</v>
      </c>
      <c r="D16" s="97">
        <f>+E4</f>
        <v>0</v>
      </c>
      <c r="E16" s="98">
        <f t="shared" ref="E16:F20" si="2">0.25*C16</f>
        <v>0</v>
      </c>
      <c r="F16" s="97">
        <f t="shared" si="2"/>
        <v>0</v>
      </c>
      <c r="G16" s="98">
        <f>0.25*C16</f>
        <v>0</v>
      </c>
      <c r="H16" s="97">
        <f>0.25*D16</f>
        <v>0</v>
      </c>
      <c r="I16" s="98">
        <f t="shared" ref="I16:J19" si="3">0.1*C16</f>
        <v>0</v>
      </c>
      <c r="J16" s="97">
        <f t="shared" si="3"/>
        <v>0</v>
      </c>
      <c r="K16" s="98">
        <f t="shared" ref="K16:L18" si="4">0.15*C16</f>
        <v>0</v>
      </c>
      <c r="L16" s="97">
        <f t="shared" si="4"/>
        <v>0</v>
      </c>
      <c r="M16" s="98">
        <f t="shared" ref="M16:N20" si="5">0.15*C16</f>
        <v>0</v>
      </c>
      <c r="N16" s="94">
        <f t="shared" si="5"/>
        <v>0</v>
      </c>
      <c r="O16" s="96">
        <f t="shared" ref="O16:P20" si="6">0.1*C16</f>
        <v>0</v>
      </c>
      <c r="P16" s="97">
        <f t="shared" si="6"/>
        <v>0</v>
      </c>
    </row>
    <row r="17" spans="1:16" ht="20.100000000000001" customHeight="1" x14ac:dyDescent="0.25">
      <c r="A17" s="70" t="s">
        <v>67</v>
      </c>
      <c r="B17" s="94" t="s">
        <v>17</v>
      </c>
      <c r="C17" s="96">
        <f>+G5</f>
        <v>0</v>
      </c>
      <c r="D17" s="97">
        <f>+E5</f>
        <v>0</v>
      </c>
      <c r="E17" s="98">
        <f t="shared" si="2"/>
        <v>0</v>
      </c>
      <c r="F17" s="97">
        <f t="shared" si="2"/>
        <v>0</v>
      </c>
      <c r="G17" s="98">
        <f>0.25*C17</f>
        <v>0</v>
      </c>
      <c r="H17" s="97">
        <f>0.25*D17</f>
        <v>0</v>
      </c>
      <c r="I17" s="98">
        <f t="shared" si="3"/>
        <v>0</v>
      </c>
      <c r="J17" s="97">
        <f t="shared" si="3"/>
        <v>0</v>
      </c>
      <c r="K17" s="98">
        <f t="shared" si="4"/>
        <v>0</v>
      </c>
      <c r="L17" s="97">
        <f t="shared" si="4"/>
        <v>0</v>
      </c>
      <c r="M17" s="98">
        <f t="shared" si="5"/>
        <v>0</v>
      </c>
      <c r="N17" s="94">
        <f t="shared" si="5"/>
        <v>0</v>
      </c>
      <c r="O17" s="96">
        <f t="shared" si="6"/>
        <v>0</v>
      </c>
      <c r="P17" s="97">
        <f t="shared" si="6"/>
        <v>0</v>
      </c>
    </row>
    <row r="18" spans="1:16" ht="20.100000000000001" customHeight="1" x14ac:dyDescent="0.25">
      <c r="A18" s="70" t="s">
        <v>68</v>
      </c>
      <c r="B18" s="94" t="s">
        <v>17</v>
      </c>
      <c r="C18" s="96">
        <f>+G6</f>
        <v>0</v>
      </c>
      <c r="D18" s="97">
        <f>+E6</f>
        <v>0</v>
      </c>
      <c r="E18" s="98">
        <f t="shared" si="2"/>
        <v>0</v>
      </c>
      <c r="F18" s="97">
        <f t="shared" si="2"/>
        <v>0</v>
      </c>
      <c r="G18" s="98">
        <f>0.25*C18</f>
        <v>0</v>
      </c>
      <c r="H18" s="97">
        <f t="shared" ref="H18:H19" si="7">0.25*D18</f>
        <v>0</v>
      </c>
      <c r="I18" s="98">
        <f t="shared" si="3"/>
        <v>0</v>
      </c>
      <c r="J18" s="97">
        <f t="shared" si="3"/>
        <v>0</v>
      </c>
      <c r="K18" s="98">
        <f t="shared" si="4"/>
        <v>0</v>
      </c>
      <c r="L18" s="97">
        <f t="shared" si="4"/>
        <v>0</v>
      </c>
      <c r="M18" s="98">
        <f t="shared" si="5"/>
        <v>0</v>
      </c>
      <c r="N18" s="94">
        <f t="shared" si="5"/>
        <v>0</v>
      </c>
      <c r="O18" s="96">
        <f t="shared" si="6"/>
        <v>0</v>
      </c>
      <c r="P18" s="97">
        <f t="shared" si="6"/>
        <v>0</v>
      </c>
    </row>
    <row r="19" spans="1:16" ht="20.100000000000001" customHeight="1" x14ac:dyDescent="0.25">
      <c r="A19" s="70" t="s">
        <v>69</v>
      </c>
      <c r="B19" s="94" t="s">
        <v>17</v>
      </c>
      <c r="C19" s="96">
        <f>+G7</f>
        <v>0</v>
      </c>
      <c r="D19" s="97">
        <f>+E7</f>
        <v>0</v>
      </c>
      <c r="E19" s="98">
        <f t="shared" si="2"/>
        <v>0</v>
      </c>
      <c r="F19" s="97">
        <f t="shared" si="2"/>
        <v>0</v>
      </c>
      <c r="G19" s="98">
        <f>0.25*C19</f>
        <v>0</v>
      </c>
      <c r="H19" s="97">
        <f t="shared" si="7"/>
        <v>0</v>
      </c>
      <c r="I19" s="98">
        <f t="shared" si="3"/>
        <v>0</v>
      </c>
      <c r="J19" s="97">
        <f t="shared" si="3"/>
        <v>0</v>
      </c>
      <c r="K19" s="98">
        <f t="shared" ref="K19" si="8">0.15*C19</f>
        <v>0</v>
      </c>
      <c r="L19" s="97">
        <f>0.15*D19</f>
        <v>0</v>
      </c>
      <c r="M19" s="98">
        <f t="shared" si="5"/>
        <v>0</v>
      </c>
      <c r="N19" s="94">
        <f t="shared" si="5"/>
        <v>0</v>
      </c>
      <c r="O19" s="96">
        <f t="shared" si="6"/>
        <v>0</v>
      </c>
      <c r="P19" s="97">
        <f t="shared" si="6"/>
        <v>0</v>
      </c>
    </row>
    <row r="20" spans="1:16" ht="20.100000000000001" customHeight="1" x14ac:dyDescent="0.25">
      <c r="A20" s="70" t="s">
        <v>70</v>
      </c>
      <c r="B20" s="94" t="s">
        <v>17</v>
      </c>
      <c r="C20" s="96">
        <f>+G8</f>
        <v>0</v>
      </c>
      <c r="D20" s="97">
        <f>+E8</f>
        <v>0</v>
      </c>
      <c r="E20" s="98">
        <f t="shared" si="2"/>
        <v>0</v>
      </c>
      <c r="F20" s="97">
        <f t="shared" si="2"/>
        <v>0</v>
      </c>
      <c r="G20" s="98">
        <f>0.25*C20</f>
        <v>0</v>
      </c>
      <c r="H20" s="97">
        <f>0.25*D20</f>
        <v>0</v>
      </c>
      <c r="I20" s="98">
        <f>0.1*C20</f>
        <v>0</v>
      </c>
      <c r="J20" s="97">
        <f t="shared" ref="J20" si="9">0.1*D20</f>
        <v>0</v>
      </c>
      <c r="K20" s="98">
        <f>0.15*C20</f>
        <v>0</v>
      </c>
      <c r="L20" s="97">
        <f>0.15*D20</f>
        <v>0</v>
      </c>
      <c r="M20" s="98">
        <f t="shared" si="5"/>
        <v>0</v>
      </c>
      <c r="N20" s="94">
        <f t="shared" si="5"/>
        <v>0</v>
      </c>
      <c r="O20" s="96">
        <f t="shared" si="6"/>
        <v>0</v>
      </c>
      <c r="P20" s="97">
        <f t="shared" si="6"/>
        <v>0</v>
      </c>
    </row>
    <row r="21" spans="1:16" ht="20.100000000000001" customHeight="1" x14ac:dyDescent="0.25">
      <c r="A21" s="68" t="s">
        <v>11</v>
      </c>
      <c r="B21" s="94"/>
      <c r="C21" s="99">
        <f t="shared" ref="C21:P21" si="10">SUM(C16:C20)</f>
        <v>0</v>
      </c>
      <c r="D21" s="100">
        <f t="shared" si="10"/>
        <v>0</v>
      </c>
      <c r="E21" s="101">
        <f t="shared" si="10"/>
        <v>0</v>
      </c>
      <c r="F21" s="100">
        <f t="shared" si="10"/>
        <v>0</v>
      </c>
      <c r="G21" s="101">
        <f>SUM(G16:G20)</f>
        <v>0</v>
      </c>
      <c r="H21" s="100">
        <f>SUM(H16:H20)</f>
        <v>0</v>
      </c>
      <c r="I21" s="101">
        <f t="shared" si="10"/>
        <v>0</v>
      </c>
      <c r="J21" s="100">
        <f t="shared" si="10"/>
        <v>0</v>
      </c>
      <c r="K21" s="101">
        <f t="shared" si="10"/>
        <v>0</v>
      </c>
      <c r="L21" s="100">
        <f t="shared" si="10"/>
        <v>0</v>
      </c>
      <c r="M21" s="101">
        <f t="shared" si="10"/>
        <v>0</v>
      </c>
      <c r="N21" s="94">
        <f>SUM(N16:N20)</f>
        <v>0</v>
      </c>
      <c r="O21" s="99">
        <f t="shared" si="10"/>
        <v>0</v>
      </c>
      <c r="P21" s="100">
        <f t="shared" si="10"/>
        <v>0</v>
      </c>
    </row>
    <row r="24" spans="1:16" ht="20.100000000000001" customHeight="1" x14ac:dyDescent="0.25">
      <c r="A24" s="85" t="s">
        <v>27</v>
      </c>
      <c r="B24" s="85" t="s">
        <v>28</v>
      </c>
      <c r="C24" s="77" t="s">
        <v>29</v>
      </c>
    </row>
    <row r="25" spans="1:16" ht="20.100000000000001" customHeight="1" x14ac:dyDescent="0.25">
      <c r="A25" s="70" t="s">
        <v>30</v>
      </c>
      <c r="B25" s="70">
        <v>27</v>
      </c>
      <c r="C25" s="87">
        <v>0.25</v>
      </c>
    </row>
    <row r="26" spans="1:16" ht="20.100000000000001" customHeight="1" x14ac:dyDescent="0.25">
      <c r="A26" s="70" t="s">
        <v>31</v>
      </c>
      <c r="B26" s="70">
        <v>30</v>
      </c>
      <c r="C26" s="87">
        <v>0.25</v>
      </c>
    </row>
    <row r="27" spans="1:16" ht="20.100000000000001" customHeight="1" x14ac:dyDescent="0.25">
      <c r="A27" s="70" t="s">
        <v>32</v>
      </c>
      <c r="B27" s="70">
        <v>31</v>
      </c>
      <c r="C27" s="87">
        <v>0.1</v>
      </c>
    </row>
    <row r="28" spans="1:16" ht="20.100000000000001" customHeight="1" x14ac:dyDescent="0.25">
      <c r="A28" s="70" t="s">
        <v>33</v>
      </c>
      <c r="B28" s="70">
        <v>31</v>
      </c>
      <c r="C28" s="87">
        <v>0.15</v>
      </c>
    </row>
    <row r="29" spans="1:16" ht="20.100000000000001" customHeight="1" x14ac:dyDescent="0.25">
      <c r="A29" s="79" t="s">
        <v>34</v>
      </c>
      <c r="B29" s="70">
        <v>30</v>
      </c>
      <c r="C29" s="87">
        <v>0.15</v>
      </c>
    </row>
    <row r="30" spans="1:16" ht="20.100000000000001" customHeight="1" x14ac:dyDescent="0.25">
      <c r="A30" s="70" t="s">
        <v>35</v>
      </c>
      <c r="B30" s="70">
        <v>31</v>
      </c>
      <c r="C30" s="87">
        <v>0.1</v>
      </c>
    </row>
    <row r="31" spans="1:16" ht="20.100000000000001" customHeight="1" x14ac:dyDescent="0.25">
      <c r="A31" s="85" t="s">
        <v>25</v>
      </c>
      <c r="B31" s="85">
        <f>SUM(B25:B30)</f>
        <v>180</v>
      </c>
      <c r="C31" s="81">
        <f>SUM(C25:C30)</f>
        <v>1</v>
      </c>
    </row>
    <row r="32" spans="1:16" ht="20.100000000000001" customHeight="1" x14ac:dyDescent="0.25">
      <c r="A32" s="85" t="s">
        <v>36</v>
      </c>
      <c r="B32" s="85"/>
      <c r="C32" s="118">
        <v>3609600</v>
      </c>
    </row>
    <row r="33" spans="1:3" ht="20.100000000000001" customHeight="1" x14ac:dyDescent="0.25">
      <c r="A33" s="83"/>
      <c r="B33" s="83"/>
      <c r="C33" s="142"/>
    </row>
    <row r="34" spans="1:3" ht="20.100000000000001" customHeight="1" x14ac:dyDescent="0.25">
      <c r="A34" s="83"/>
      <c r="B34" s="83"/>
      <c r="C34" s="84"/>
    </row>
    <row r="35" spans="1:3" ht="20.100000000000001" customHeight="1" thickBot="1" x14ac:dyDescent="0.2">
      <c r="A35" s="154" t="s">
        <v>228</v>
      </c>
      <c r="B35" s="154"/>
      <c r="C35" s="154"/>
    </row>
    <row r="36" spans="1:3" ht="20.100000000000001" customHeight="1" thickTop="1" x14ac:dyDescent="0.25">
      <c r="A36" s="85" t="s">
        <v>177</v>
      </c>
      <c r="B36" s="170" t="s">
        <v>178</v>
      </c>
      <c r="C36" s="170"/>
    </row>
    <row r="37" spans="1:3" ht="20.100000000000001" customHeight="1" x14ac:dyDescent="0.25">
      <c r="A37" s="70" t="s">
        <v>179</v>
      </c>
      <c r="B37" s="173" t="s">
        <v>85</v>
      </c>
      <c r="C37" s="173"/>
    </row>
    <row r="38" spans="1:3" ht="20.100000000000001" customHeight="1" x14ac:dyDescent="0.25">
      <c r="A38" s="70" t="s">
        <v>180</v>
      </c>
      <c r="B38" s="172">
        <v>0.3</v>
      </c>
      <c r="C38" s="172"/>
    </row>
    <row r="39" spans="1:3" ht="20.100000000000001" customHeight="1" x14ac:dyDescent="0.25">
      <c r="A39" s="70" t="s">
        <v>181</v>
      </c>
      <c r="B39" s="172">
        <v>0.1</v>
      </c>
      <c r="C39" s="172"/>
    </row>
    <row r="40" spans="1:3" ht="20.100000000000001" customHeight="1" x14ac:dyDescent="0.25">
      <c r="A40" s="70" t="s">
        <v>182</v>
      </c>
      <c r="B40" s="168">
        <v>0.2</v>
      </c>
      <c r="C40" s="168"/>
    </row>
    <row r="41" spans="1:3" ht="20.100000000000001" customHeight="1" x14ac:dyDescent="0.25">
      <c r="A41" s="70" t="s">
        <v>183</v>
      </c>
      <c r="B41" s="168">
        <v>0.4</v>
      </c>
      <c r="C41" s="168"/>
    </row>
  </sheetData>
  <sheetProtection password="DC74" sheet="1" objects="1" scenarios="1"/>
  <mergeCells count="9">
    <mergeCell ref="A1:I1"/>
    <mergeCell ref="A35:C35"/>
    <mergeCell ref="B39:C39"/>
    <mergeCell ref="B40:C40"/>
    <mergeCell ref="B41:C41"/>
    <mergeCell ref="A12:P12"/>
    <mergeCell ref="B36:C36"/>
    <mergeCell ref="B37:C37"/>
    <mergeCell ref="B38:C38"/>
  </mergeCells>
  <pageMargins left="0.7" right="0.7" top="0.75" bottom="0.75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1"/>
  <sheetViews>
    <sheetView workbookViewId="0">
      <selection activeCell="F14" sqref="F14"/>
    </sheetView>
  </sheetViews>
  <sheetFormatPr defaultRowHeight="20.100000000000001" customHeight="1" x14ac:dyDescent="0.25"/>
  <cols>
    <col min="1" max="1" width="19.85546875" style="92" bestFit="1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8" width="16.7109375" style="92" customWidth="1"/>
    <col min="9" max="9" width="12.140625" style="92" bestFit="1" customWidth="1"/>
    <col min="10" max="10" width="11.7109375" style="92" bestFit="1" customWidth="1"/>
    <col min="11" max="11" width="12.7109375" style="92" bestFit="1" customWidth="1"/>
    <col min="12" max="16384" width="9.140625" style="92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25">
      <c r="A2" s="88" t="s">
        <v>75</v>
      </c>
      <c r="B2" s="89"/>
      <c r="C2" s="90"/>
      <c r="D2" s="67"/>
      <c r="E2" s="67"/>
      <c r="F2" s="67"/>
      <c r="G2" s="67"/>
      <c r="H2" s="70"/>
      <c r="I2" s="70"/>
    </row>
    <row r="3" spans="1:9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39</v>
      </c>
      <c r="H3" s="69" t="s">
        <v>171</v>
      </c>
      <c r="I3" s="69" t="s">
        <v>172</v>
      </c>
    </row>
    <row r="4" spans="1:9" ht="20.100000000000001" customHeight="1" x14ac:dyDescent="0.25">
      <c r="A4" s="70" t="s">
        <v>185</v>
      </c>
      <c r="B4" s="71">
        <v>100</v>
      </c>
      <c r="C4" s="67" t="s">
        <v>59</v>
      </c>
      <c r="D4" s="67" t="s">
        <v>76</v>
      </c>
      <c r="E4" s="148"/>
      <c r="F4" s="152"/>
      <c r="G4" s="152"/>
      <c r="H4" s="102">
        <f>0.6*$G$9/5</f>
        <v>72192</v>
      </c>
      <c r="I4" s="102">
        <f>1.4*$G$9/5</f>
        <v>168448</v>
      </c>
    </row>
    <row r="5" spans="1:9" ht="20.100000000000001" customHeight="1" x14ac:dyDescent="0.25">
      <c r="A5" s="70" t="s">
        <v>186</v>
      </c>
      <c r="B5" s="71">
        <v>99.83660130718954</v>
      </c>
      <c r="C5" s="67" t="s">
        <v>59</v>
      </c>
      <c r="D5" s="67" t="s">
        <v>60</v>
      </c>
      <c r="E5" s="148"/>
      <c r="F5" s="152"/>
      <c r="G5" s="152"/>
      <c r="H5" s="102">
        <f t="shared" ref="H5:H8" si="0">0.6*$G$9/5</f>
        <v>72192</v>
      </c>
      <c r="I5" s="102">
        <f t="shared" ref="I5:I8" si="1">1.4*$G$9/5</f>
        <v>168448</v>
      </c>
    </row>
    <row r="6" spans="1:9" ht="20.100000000000001" customHeight="1" x14ac:dyDescent="0.25">
      <c r="A6" s="70" t="s">
        <v>187</v>
      </c>
      <c r="B6" s="71">
        <v>93.790849673202615</v>
      </c>
      <c r="C6" s="67" t="s">
        <v>59</v>
      </c>
      <c r="D6" s="67" t="s">
        <v>60</v>
      </c>
      <c r="E6" s="148"/>
      <c r="F6" s="152"/>
      <c r="G6" s="152"/>
      <c r="H6" s="102">
        <f t="shared" si="0"/>
        <v>72192</v>
      </c>
      <c r="I6" s="102">
        <f t="shared" si="1"/>
        <v>168448</v>
      </c>
    </row>
    <row r="7" spans="1:9" ht="20.100000000000001" customHeight="1" x14ac:dyDescent="0.25">
      <c r="A7" s="70" t="s">
        <v>188</v>
      </c>
      <c r="B7" s="71">
        <v>76.797385620915037</v>
      </c>
      <c r="C7" s="67" t="s">
        <v>59</v>
      </c>
      <c r="D7" s="67" t="s">
        <v>60</v>
      </c>
      <c r="E7" s="148"/>
      <c r="F7" s="152"/>
      <c r="G7" s="152"/>
      <c r="H7" s="102">
        <f t="shared" si="0"/>
        <v>72192</v>
      </c>
      <c r="I7" s="102">
        <f t="shared" si="1"/>
        <v>168448</v>
      </c>
    </row>
    <row r="8" spans="1:9" ht="20.100000000000001" customHeight="1" x14ac:dyDescent="0.25">
      <c r="A8" s="70" t="s">
        <v>189</v>
      </c>
      <c r="B8" s="71">
        <v>50</v>
      </c>
      <c r="C8" s="67" t="s">
        <v>59</v>
      </c>
      <c r="D8" s="67" t="s">
        <v>60</v>
      </c>
      <c r="E8" s="148"/>
      <c r="F8" s="152"/>
      <c r="G8" s="152"/>
      <c r="H8" s="102">
        <f t="shared" si="0"/>
        <v>72192</v>
      </c>
      <c r="I8" s="102">
        <f t="shared" si="1"/>
        <v>168448</v>
      </c>
    </row>
    <row r="9" spans="1:9" ht="20.100000000000001" customHeight="1" x14ac:dyDescent="0.25">
      <c r="A9" s="68" t="s">
        <v>25</v>
      </c>
      <c r="B9" s="68"/>
      <c r="C9" s="72"/>
      <c r="D9" s="68"/>
      <c r="E9" s="105">
        <f>SUM(E4:E8)</f>
        <v>0</v>
      </c>
      <c r="F9" s="103"/>
      <c r="G9" s="103">
        <v>601600</v>
      </c>
      <c r="H9" s="104"/>
      <c r="I9" s="104"/>
    </row>
    <row r="12" spans="1:9" ht="20.100000000000001" customHeight="1" thickBot="1" x14ac:dyDescent="0.3">
      <c r="A12" s="169" t="s">
        <v>226</v>
      </c>
      <c r="B12" s="169"/>
      <c r="C12" s="169"/>
      <c r="D12" s="169"/>
      <c r="E12" s="169"/>
      <c r="F12" s="169"/>
      <c r="G12" s="169"/>
      <c r="H12" s="93"/>
    </row>
    <row r="13" spans="1:9" ht="20.100000000000001" customHeight="1" thickTop="1" x14ac:dyDescent="0.25"/>
    <row r="14" spans="1:9" ht="20.100000000000001" customHeight="1" x14ac:dyDescent="0.25">
      <c r="A14" s="73" t="s">
        <v>75</v>
      </c>
      <c r="B14" s="94"/>
      <c r="C14" s="94"/>
      <c r="D14" s="94"/>
      <c r="E14" s="95">
        <v>0.35</v>
      </c>
      <c r="F14" s="95">
        <v>0.35</v>
      </c>
      <c r="G14" s="95">
        <v>0.65</v>
      </c>
      <c r="H14" s="95">
        <v>0.65</v>
      </c>
    </row>
    <row r="15" spans="1:9" ht="20.100000000000001" customHeight="1" x14ac:dyDescent="0.25">
      <c r="A15" s="68" t="s">
        <v>1</v>
      </c>
      <c r="B15" s="73" t="s">
        <v>2</v>
      </c>
      <c r="C15" s="69" t="s">
        <v>210</v>
      </c>
      <c r="D15" s="74" t="s">
        <v>211</v>
      </c>
      <c r="E15" s="69" t="s">
        <v>12</v>
      </c>
      <c r="F15" s="75" t="s">
        <v>3</v>
      </c>
      <c r="G15" s="69" t="s">
        <v>4</v>
      </c>
      <c r="H15" s="75" t="s">
        <v>5</v>
      </c>
    </row>
    <row r="16" spans="1:9" ht="20.100000000000001" customHeight="1" x14ac:dyDescent="0.25">
      <c r="A16" s="70" t="s">
        <v>78</v>
      </c>
      <c r="B16" s="94" t="s">
        <v>84</v>
      </c>
      <c r="C16" s="96">
        <f>+G4</f>
        <v>0</v>
      </c>
      <c r="D16" s="97">
        <f>+E4</f>
        <v>0</v>
      </c>
      <c r="E16" s="98">
        <f t="shared" ref="E16:F20" si="2">0.35*C16</f>
        <v>0</v>
      </c>
      <c r="F16" s="97">
        <f t="shared" si="2"/>
        <v>0</v>
      </c>
      <c r="G16" s="98">
        <f t="shared" ref="G16:H20" si="3">0.65*C16</f>
        <v>0</v>
      </c>
      <c r="H16" s="97">
        <f t="shared" si="3"/>
        <v>0</v>
      </c>
    </row>
    <row r="17" spans="1:8" ht="20.100000000000001" customHeight="1" x14ac:dyDescent="0.25">
      <c r="A17" s="70" t="s">
        <v>77</v>
      </c>
      <c r="B17" s="94" t="s">
        <v>84</v>
      </c>
      <c r="C17" s="96">
        <f>+G5</f>
        <v>0</v>
      </c>
      <c r="D17" s="97">
        <f>+E5</f>
        <v>0</v>
      </c>
      <c r="E17" s="98">
        <f t="shared" si="2"/>
        <v>0</v>
      </c>
      <c r="F17" s="97">
        <f t="shared" si="2"/>
        <v>0</v>
      </c>
      <c r="G17" s="98">
        <f t="shared" si="3"/>
        <v>0</v>
      </c>
      <c r="H17" s="97">
        <f t="shared" si="3"/>
        <v>0</v>
      </c>
    </row>
    <row r="18" spans="1:8" ht="20.100000000000001" customHeight="1" x14ac:dyDescent="0.25">
      <c r="A18" s="70" t="s">
        <v>79</v>
      </c>
      <c r="B18" s="94" t="s">
        <v>84</v>
      </c>
      <c r="C18" s="96">
        <f>+G6</f>
        <v>0</v>
      </c>
      <c r="D18" s="97">
        <f>+E6</f>
        <v>0</v>
      </c>
      <c r="E18" s="98">
        <f t="shared" si="2"/>
        <v>0</v>
      </c>
      <c r="F18" s="97">
        <f t="shared" si="2"/>
        <v>0</v>
      </c>
      <c r="G18" s="98">
        <f t="shared" si="3"/>
        <v>0</v>
      </c>
      <c r="H18" s="97">
        <f t="shared" si="3"/>
        <v>0</v>
      </c>
    </row>
    <row r="19" spans="1:8" ht="20.100000000000001" customHeight="1" x14ac:dyDescent="0.25">
      <c r="A19" s="70" t="s">
        <v>80</v>
      </c>
      <c r="B19" s="94" t="s">
        <v>84</v>
      </c>
      <c r="C19" s="96">
        <f>+G7</f>
        <v>0</v>
      </c>
      <c r="D19" s="97">
        <f>+E7</f>
        <v>0</v>
      </c>
      <c r="E19" s="98">
        <f t="shared" si="2"/>
        <v>0</v>
      </c>
      <c r="F19" s="97">
        <f t="shared" si="2"/>
        <v>0</v>
      </c>
      <c r="G19" s="98">
        <f t="shared" si="3"/>
        <v>0</v>
      </c>
      <c r="H19" s="97">
        <f t="shared" si="3"/>
        <v>0</v>
      </c>
    </row>
    <row r="20" spans="1:8" ht="20.100000000000001" customHeight="1" x14ac:dyDescent="0.25">
      <c r="A20" s="70" t="s">
        <v>81</v>
      </c>
      <c r="B20" s="94" t="s">
        <v>84</v>
      </c>
      <c r="C20" s="96">
        <f>+G8</f>
        <v>0</v>
      </c>
      <c r="D20" s="97">
        <f>+E8</f>
        <v>0</v>
      </c>
      <c r="E20" s="98">
        <f t="shared" si="2"/>
        <v>0</v>
      </c>
      <c r="F20" s="97">
        <f t="shared" si="2"/>
        <v>0</v>
      </c>
      <c r="G20" s="98">
        <f t="shared" si="3"/>
        <v>0</v>
      </c>
      <c r="H20" s="97">
        <f t="shared" si="3"/>
        <v>0</v>
      </c>
    </row>
    <row r="21" spans="1:8" ht="20.100000000000001" customHeight="1" x14ac:dyDescent="0.25">
      <c r="A21" s="68" t="s">
        <v>11</v>
      </c>
      <c r="B21" s="94"/>
      <c r="C21" s="99">
        <f t="shared" ref="C21:H21" si="4">SUM(C16:C20)</f>
        <v>0</v>
      </c>
      <c r="D21" s="100">
        <f t="shared" si="4"/>
        <v>0</v>
      </c>
      <c r="E21" s="101">
        <f t="shared" si="4"/>
        <v>0</v>
      </c>
      <c r="F21" s="100">
        <f t="shared" si="4"/>
        <v>0</v>
      </c>
      <c r="G21" s="101">
        <f t="shared" si="4"/>
        <v>0</v>
      </c>
      <c r="H21" s="100">
        <f t="shared" si="4"/>
        <v>0</v>
      </c>
    </row>
    <row r="24" spans="1:8" ht="20.100000000000001" customHeight="1" x14ac:dyDescent="0.25">
      <c r="A24" s="85" t="s">
        <v>27</v>
      </c>
      <c r="B24" s="85" t="s">
        <v>28</v>
      </c>
      <c r="C24" s="77" t="s">
        <v>29</v>
      </c>
    </row>
    <row r="25" spans="1:8" ht="20.100000000000001" customHeight="1" x14ac:dyDescent="0.25">
      <c r="A25" s="70" t="s">
        <v>82</v>
      </c>
      <c r="B25" s="70">
        <v>6</v>
      </c>
      <c r="C25" s="87">
        <v>0.35</v>
      </c>
    </row>
    <row r="26" spans="1:8" ht="20.100000000000001" customHeight="1" x14ac:dyDescent="0.25">
      <c r="A26" s="70" t="s">
        <v>83</v>
      </c>
      <c r="B26" s="70">
        <v>15</v>
      </c>
      <c r="C26" s="87">
        <v>0.65</v>
      </c>
    </row>
    <row r="27" spans="1:8" ht="20.100000000000001" customHeight="1" x14ac:dyDescent="0.25">
      <c r="A27" s="70" t="s">
        <v>32</v>
      </c>
      <c r="B27" s="110" t="s">
        <v>85</v>
      </c>
      <c r="C27" s="86" t="s">
        <v>85</v>
      </c>
    </row>
    <row r="28" spans="1:8" ht="20.100000000000001" customHeight="1" x14ac:dyDescent="0.25">
      <c r="A28" s="70" t="s">
        <v>33</v>
      </c>
      <c r="B28" s="110" t="s">
        <v>85</v>
      </c>
      <c r="C28" s="86" t="s">
        <v>85</v>
      </c>
    </row>
    <row r="29" spans="1:8" ht="20.100000000000001" customHeight="1" x14ac:dyDescent="0.25">
      <c r="A29" s="79" t="s">
        <v>34</v>
      </c>
      <c r="B29" s="110" t="s">
        <v>85</v>
      </c>
      <c r="C29" s="86" t="s">
        <v>85</v>
      </c>
    </row>
    <row r="30" spans="1:8" ht="20.100000000000001" customHeight="1" x14ac:dyDescent="0.25">
      <c r="A30" s="70" t="s">
        <v>35</v>
      </c>
      <c r="B30" s="110" t="s">
        <v>85</v>
      </c>
      <c r="C30" s="86" t="s">
        <v>85</v>
      </c>
    </row>
    <row r="31" spans="1:8" ht="20.100000000000001" customHeight="1" x14ac:dyDescent="0.25">
      <c r="A31" s="85" t="s">
        <v>25</v>
      </c>
      <c r="B31" s="85">
        <f>SUM(B25:B30)</f>
        <v>21</v>
      </c>
      <c r="C31" s="81">
        <f>SUM(C25:C30)</f>
        <v>1</v>
      </c>
    </row>
    <row r="32" spans="1:8" ht="20.100000000000001" customHeight="1" x14ac:dyDescent="0.25">
      <c r="A32" s="85" t="s">
        <v>36</v>
      </c>
      <c r="B32" s="85"/>
      <c r="C32" s="118">
        <v>601600</v>
      </c>
    </row>
    <row r="33" spans="1:3" ht="20.100000000000001" customHeight="1" x14ac:dyDescent="0.25">
      <c r="A33" s="83"/>
      <c r="B33" s="83"/>
      <c r="C33" s="142"/>
    </row>
    <row r="34" spans="1:3" ht="20.100000000000001" customHeight="1" x14ac:dyDescent="0.25">
      <c r="A34" s="83"/>
      <c r="B34" s="83"/>
      <c r="C34" s="84"/>
    </row>
    <row r="35" spans="1:3" ht="20.100000000000001" customHeight="1" thickBot="1" x14ac:dyDescent="0.2">
      <c r="A35" s="154" t="s">
        <v>228</v>
      </c>
      <c r="B35" s="154"/>
      <c r="C35" s="154"/>
    </row>
    <row r="36" spans="1:3" ht="20.100000000000001" customHeight="1" thickTop="1" x14ac:dyDescent="0.25">
      <c r="A36" s="85" t="s">
        <v>177</v>
      </c>
      <c r="B36" s="170" t="s">
        <v>178</v>
      </c>
      <c r="C36" s="170"/>
    </row>
    <row r="37" spans="1:3" ht="20.100000000000001" customHeight="1" x14ac:dyDescent="0.25">
      <c r="A37" s="70" t="s">
        <v>179</v>
      </c>
      <c r="B37" s="173" t="s">
        <v>85</v>
      </c>
      <c r="C37" s="173"/>
    </row>
    <row r="38" spans="1:3" ht="20.100000000000001" customHeight="1" x14ac:dyDescent="0.25">
      <c r="A38" s="70" t="s">
        <v>180</v>
      </c>
      <c r="B38" s="172">
        <v>0.5</v>
      </c>
      <c r="C38" s="172"/>
    </row>
    <row r="39" spans="1:3" ht="20.100000000000001" customHeight="1" x14ac:dyDescent="0.25">
      <c r="A39" s="70" t="s">
        <v>181</v>
      </c>
      <c r="B39" s="172">
        <v>0.15</v>
      </c>
      <c r="C39" s="172"/>
    </row>
    <row r="40" spans="1:3" ht="20.100000000000001" customHeight="1" x14ac:dyDescent="0.25">
      <c r="A40" s="70" t="s">
        <v>182</v>
      </c>
      <c r="B40" s="168">
        <v>0.2</v>
      </c>
      <c r="C40" s="168"/>
    </row>
    <row r="41" spans="1:3" ht="20.100000000000001" customHeight="1" x14ac:dyDescent="0.25">
      <c r="A41" s="70" t="s">
        <v>183</v>
      </c>
      <c r="B41" s="168">
        <v>0.15</v>
      </c>
      <c r="C41" s="168"/>
    </row>
  </sheetData>
  <sheetProtection password="DC74" sheet="1" objects="1" scenarios="1"/>
  <mergeCells count="9">
    <mergeCell ref="A1:I1"/>
    <mergeCell ref="A35:C35"/>
    <mergeCell ref="B40:C40"/>
    <mergeCell ref="B41:C41"/>
    <mergeCell ref="A12:G12"/>
    <mergeCell ref="B36:C36"/>
    <mergeCell ref="B37:C37"/>
    <mergeCell ref="B38:C38"/>
    <mergeCell ref="B39:C39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43"/>
  <sheetViews>
    <sheetView workbookViewId="0">
      <selection activeCell="I10" sqref="I10"/>
    </sheetView>
  </sheetViews>
  <sheetFormatPr defaultRowHeight="20.100000000000001" customHeight="1" x14ac:dyDescent="0.25"/>
  <cols>
    <col min="1" max="1" width="26.28515625" style="92" bestFit="1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10" width="16.7109375" style="92" customWidth="1"/>
    <col min="11" max="11" width="12.7109375" style="92" bestFit="1" customWidth="1"/>
    <col min="12" max="16384" width="9.140625" style="92"/>
  </cols>
  <sheetData>
    <row r="1" spans="1:10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10" ht="20.100000000000001" customHeight="1" thickTop="1" x14ac:dyDescent="0.25">
      <c r="A2" s="88" t="s">
        <v>37</v>
      </c>
      <c r="B2" s="90"/>
      <c r="C2" s="67"/>
      <c r="D2" s="67"/>
      <c r="E2" s="67"/>
      <c r="F2" s="67"/>
      <c r="G2" s="91"/>
      <c r="H2" s="70"/>
      <c r="I2" s="70"/>
    </row>
    <row r="3" spans="1:10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23</v>
      </c>
      <c r="H3" s="69" t="s">
        <v>171</v>
      </c>
      <c r="I3" s="69" t="s">
        <v>172</v>
      </c>
    </row>
    <row r="4" spans="1:10" ht="20.100000000000001" customHeight="1" x14ac:dyDescent="0.25">
      <c r="A4" s="70" t="s">
        <v>86</v>
      </c>
      <c r="B4" s="71">
        <v>100</v>
      </c>
      <c r="C4" s="67" t="s">
        <v>59</v>
      </c>
      <c r="D4" s="67" t="s">
        <v>87</v>
      </c>
      <c r="E4" s="148"/>
      <c r="F4" s="152"/>
      <c r="G4" s="152"/>
      <c r="H4" s="102">
        <f>0.6*$G$10/6</f>
        <v>60160</v>
      </c>
      <c r="I4" s="102">
        <f>1.4*$G$10/6</f>
        <v>140373.33333333334</v>
      </c>
    </row>
    <row r="5" spans="1:10" ht="20.100000000000001" customHeight="1" x14ac:dyDescent="0.25">
      <c r="A5" s="70" t="s">
        <v>88</v>
      </c>
      <c r="B5" s="71">
        <v>59.064327485380119</v>
      </c>
      <c r="C5" s="67" t="s">
        <v>59</v>
      </c>
      <c r="D5" s="67" t="s">
        <v>87</v>
      </c>
      <c r="E5" s="148"/>
      <c r="F5" s="152"/>
      <c r="G5" s="152"/>
      <c r="H5" s="102">
        <f t="shared" ref="H5:H9" si="0">0.6*$G$10/6</f>
        <v>60160</v>
      </c>
      <c r="I5" s="102">
        <f t="shared" ref="I5:I9" si="1">1.4*$G$10/6</f>
        <v>140373.33333333334</v>
      </c>
    </row>
    <row r="6" spans="1:10" ht="20.100000000000001" customHeight="1" x14ac:dyDescent="0.25">
      <c r="A6" s="70" t="s">
        <v>89</v>
      </c>
      <c r="B6" s="71">
        <v>56.725146198830409</v>
      </c>
      <c r="C6" s="67" t="s">
        <v>59</v>
      </c>
      <c r="D6" s="67" t="s">
        <v>87</v>
      </c>
      <c r="E6" s="148"/>
      <c r="F6" s="152"/>
      <c r="G6" s="152"/>
      <c r="H6" s="102">
        <f t="shared" si="0"/>
        <v>60160</v>
      </c>
      <c r="I6" s="102">
        <f t="shared" si="1"/>
        <v>140373.33333333334</v>
      </c>
    </row>
    <row r="7" spans="1:10" ht="20.100000000000001" customHeight="1" x14ac:dyDescent="0.25">
      <c r="A7" s="70" t="s">
        <v>90</v>
      </c>
      <c r="B7" s="71">
        <v>54.385964912280699</v>
      </c>
      <c r="C7" s="67" t="s">
        <v>59</v>
      </c>
      <c r="D7" s="67" t="s">
        <v>87</v>
      </c>
      <c r="E7" s="148"/>
      <c r="F7" s="152"/>
      <c r="G7" s="152"/>
      <c r="H7" s="102">
        <f t="shared" si="0"/>
        <v>60160</v>
      </c>
      <c r="I7" s="102">
        <f t="shared" si="1"/>
        <v>140373.33333333334</v>
      </c>
    </row>
    <row r="8" spans="1:10" ht="20.100000000000001" customHeight="1" x14ac:dyDescent="0.25">
      <c r="A8" s="70" t="s">
        <v>91</v>
      </c>
      <c r="B8" s="71">
        <v>51.461988304093566</v>
      </c>
      <c r="C8" s="67" t="s">
        <v>59</v>
      </c>
      <c r="D8" s="67" t="s">
        <v>87</v>
      </c>
      <c r="E8" s="148"/>
      <c r="F8" s="152"/>
      <c r="G8" s="152"/>
      <c r="H8" s="102">
        <f>30000</f>
        <v>30000</v>
      </c>
      <c r="I8" s="102">
        <f>55000</f>
        <v>55000</v>
      </c>
    </row>
    <row r="9" spans="1:10" ht="20.100000000000001" customHeight="1" x14ac:dyDescent="0.25">
      <c r="A9" s="70" t="s">
        <v>92</v>
      </c>
      <c r="B9" s="71">
        <v>50</v>
      </c>
      <c r="C9" s="67" t="s">
        <v>59</v>
      </c>
      <c r="D9" s="67" t="s">
        <v>87</v>
      </c>
      <c r="E9" s="148"/>
      <c r="F9" s="152"/>
      <c r="G9" s="152"/>
      <c r="H9" s="102">
        <f t="shared" si="0"/>
        <v>60160</v>
      </c>
      <c r="I9" s="102">
        <f t="shared" si="1"/>
        <v>140373.33333333334</v>
      </c>
    </row>
    <row r="10" spans="1:10" ht="20.100000000000001" customHeight="1" x14ac:dyDescent="0.25">
      <c r="A10" s="68" t="s">
        <v>25</v>
      </c>
      <c r="B10" s="72"/>
      <c r="C10" s="68"/>
      <c r="D10" s="68"/>
      <c r="E10" s="105">
        <f>SUM(E4:E9)</f>
        <v>0</v>
      </c>
      <c r="F10" s="103"/>
      <c r="G10" s="103">
        <v>601600</v>
      </c>
      <c r="H10" s="104"/>
      <c r="I10" s="104"/>
    </row>
    <row r="11" spans="1:10" ht="20.100000000000001" customHeight="1" x14ac:dyDescent="0.25">
      <c r="A11" s="114"/>
      <c r="B11" s="114"/>
      <c r="C11" s="115"/>
      <c r="D11" s="115"/>
      <c r="E11" s="114"/>
      <c r="F11" s="114"/>
      <c r="G11" s="114"/>
      <c r="H11" s="114"/>
      <c r="I11" s="115"/>
    </row>
    <row r="12" spans="1:10" ht="20.100000000000001" customHeight="1" x14ac:dyDescent="0.25">
      <c r="I12" s="92" t="s">
        <v>138</v>
      </c>
    </row>
    <row r="13" spans="1:10" ht="20.100000000000001" customHeight="1" thickBot="1" x14ac:dyDescent="0.3">
      <c r="A13" s="169" t="s">
        <v>226</v>
      </c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ht="20.100000000000001" customHeight="1" thickTop="1" x14ac:dyDescent="0.25"/>
    <row r="15" spans="1:10" ht="20.100000000000001" customHeight="1" x14ac:dyDescent="0.25">
      <c r="A15" s="73" t="s">
        <v>37</v>
      </c>
      <c r="B15" s="94"/>
      <c r="C15" s="94"/>
      <c r="D15" s="94"/>
      <c r="E15" s="95">
        <v>0.55000000000000004</v>
      </c>
      <c r="F15" s="95">
        <v>0.55000000000000004</v>
      </c>
      <c r="G15" s="95">
        <v>0.25</v>
      </c>
      <c r="H15" s="95">
        <v>0.25</v>
      </c>
      <c r="I15" s="95">
        <v>0.2</v>
      </c>
      <c r="J15" s="95">
        <v>0.2</v>
      </c>
    </row>
    <row r="16" spans="1:10" ht="20.100000000000001" customHeight="1" x14ac:dyDescent="0.25">
      <c r="A16" s="68" t="s">
        <v>1</v>
      </c>
      <c r="B16" s="73" t="s">
        <v>2</v>
      </c>
      <c r="C16" s="69" t="s">
        <v>210</v>
      </c>
      <c r="D16" s="74" t="s">
        <v>211</v>
      </c>
      <c r="E16" s="69" t="s">
        <v>12</v>
      </c>
      <c r="F16" s="75" t="s">
        <v>3</v>
      </c>
      <c r="G16" s="69" t="s">
        <v>4</v>
      </c>
      <c r="H16" s="75" t="s">
        <v>5</v>
      </c>
      <c r="I16" s="69" t="s">
        <v>15</v>
      </c>
      <c r="J16" s="75" t="s">
        <v>16</v>
      </c>
    </row>
    <row r="17" spans="1:10" ht="20.100000000000001" customHeight="1" x14ac:dyDescent="0.25">
      <c r="A17" s="70" t="s">
        <v>86</v>
      </c>
      <c r="B17" s="94" t="s">
        <v>103</v>
      </c>
      <c r="C17" s="96">
        <f t="shared" ref="C17:C22" si="2">+G4</f>
        <v>0</v>
      </c>
      <c r="D17" s="97">
        <f t="shared" ref="D17:D22" si="3">+E4</f>
        <v>0</v>
      </c>
      <c r="E17" s="98">
        <f t="shared" ref="E17:F22" si="4">0.55*C17</f>
        <v>0</v>
      </c>
      <c r="F17" s="97">
        <f t="shared" si="4"/>
        <v>0</v>
      </c>
      <c r="G17" s="98">
        <f t="shared" ref="G17:H22" si="5">0.25*C17</f>
        <v>0</v>
      </c>
      <c r="H17" s="97">
        <f t="shared" si="5"/>
        <v>0</v>
      </c>
      <c r="I17" s="98">
        <f t="shared" ref="I17:J22" si="6">0.2*C17</f>
        <v>0</v>
      </c>
      <c r="J17" s="97">
        <f t="shared" si="6"/>
        <v>0</v>
      </c>
    </row>
    <row r="18" spans="1:10" ht="20.100000000000001" customHeight="1" x14ac:dyDescent="0.25">
      <c r="A18" s="70" t="s">
        <v>88</v>
      </c>
      <c r="B18" s="94" t="s">
        <v>103</v>
      </c>
      <c r="C18" s="96">
        <f t="shared" si="2"/>
        <v>0</v>
      </c>
      <c r="D18" s="97">
        <f t="shared" si="3"/>
        <v>0</v>
      </c>
      <c r="E18" s="98">
        <f t="shared" si="4"/>
        <v>0</v>
      </c>
      <c r="F18" s="97">
        <f t="shared" si="4"/>
        <v>0</v>
      </c>
      <c r="G18" s="98">
        <f t="shared" si="5"/>
        <v>0</v>
      </c>
      <c r="H18" s="97">
        <f t="shared" si="5"/>
        <v>0</v>
      </c>
      <c r="I18" s="98">
        <f t="shared" si="6"/>
        <v>0</v>
      </c>
      <c r="J18" s="97">
        <f t="shared" si="6"/>
        <v>0</v>
      </c>
    </row>
    <row r="19" spans="1:10" ht="20.100000000000001" customHeight="1" x14ac:dyDescent="0.25">
      <c r="A19" s="70" t="s">
        <v>89</v>
      </c>
      <c r="B19" s="94" t="s">
        <v>103</v>
      </c>
      <c r="C19" s="96">
        <f t="shared" si="2"/>
        <v>0</v>
      </c>
      <c r="D19" s="97">
        <f t="shared" si="3"/>
        <v>0</v>
      </c>
      <c r="E19" s="98">
        <f t="shared" si="4"/>
        <v>0</v>
      </c>
      <c r="F19" s="97">
        <f t="shared" si="4"/>
        <v>0</v>
      </c>
      <c r="G19" s="98">
        <f t="shared" si="5"/>
        <v>0</v>
      </c>
      <c r="H19" s="97">
        <f t="shared" si="5"/>
        <v>0</v>
      </c>
      <c r="I19" s="98">
        <f t="shared" si="6"/>
        <v>0</v>
      </c>
      <c r="J19" s="97">
        <f t="shared" si="6"/>
        <v>0</v>
      </c>
    </row>
    <row r="20" spans="1:10" ht="20.100000000000001" customHeight="1" x14ac:dyDescent="0.25">
      <c r="A20" s="70" t="s">
        <v>90</v>
      </c>
      <c r="B20" s="94" t="s">
        <v>103</v>
      </c>
      <c r="C20" s="96">
        <f t="shared" si="2"/>
        <v>0</v>
      </c>
      <c r="D20" s="97">
        <f t="shared" si="3"/>
        <v>0</v>
      </c>
      <c r="E20" s="98">
        <f t="shared" si="4"/>
        <v>0</v>
      </c>
      <c r="F20" s="97">
        <f t="shared" si="4"/>
        <v>0</v>
      </c>
      <c r="G20" s="98">
        <f t="shared" si="5"/>
        <v>0</v>
      </c>
      <c r="H20" s="97">
        <f t="shared" si="5"/>
        <v>0</v>
      </c>
      <c r="I20" s="98">
        <f t="shared" si="6"/>
        <v>0</v>
      </c>
      <c r="J20" s="97">
        <f t="shared" si="6"/>
        <v>0</v>
      </c>
    </row>
    <row r="21" spans="1:10" ht="20.100000000000001" customHeight="1" x14ac:dyDescent="0.25">
      <c r="A21" s="70" t="s">
        <v>91</v>
      </c>
      <c r="B21" s="94" t="s">
        <v>103</v>
      </c>
      <c r="C21" s="96">
        <f t="shared" si="2"/>
        <v>0</v>
      </c>
      <c r="D21" s="97">
        <f t="shared" si="3"/>
        <v>0</v>
      </c>
      <c r="E21" s="98">
        <f t="shared" si="4"/>
        <v>0</v>
      </c>
      <c r="F21" s="97">
        <f t="shared" si="4"/>
        <v>0</v>
      </c>
      <c r="G21" s="98">
        <f t="shared" si="5"/>
        <v>0</v>
      </c>
      <c r="H21" s="97">
        <f t="shared" si="5"/>
        <v>0</v>
      </c>
      <c r="I21" s="98">
        <f t="shared" si="6"/>
        <v>0</v>
      </c>
      <c r="J21" s="97">
        <f t="shared" si="6"/>
        <v>0</v>
      </c>
    </row>
    <row r="22" spans="1:10" ht="20.100000000000001" customHeight="1" x14ac:dyDescent="0.25">
      <c r="A22" s="70" t="s">
        <v>92</v>
      </c>
      <c r="B22" s="94" t="s">
        <v>103</v>
      </c>
      <c r="C22" s="96">
        <f t="shared" si="2"/>
        <v>0</v>
      </c>
      <c r="D22" s="97">
        <f t="shared" si="3"/>
        <v>0</v>
      </c>
      <c r="E22" s="98">
        <f t="shared" si="4"/>
        <v>0</v>
      </c>
      <c r="F22" s="97">
        <f t="shared" si="4"/>
        <v>0</v>
      </c>
      <c r="G22" s="98">
        <f t="shared" si="5"/>
        <v>0</v>
      </c>
      <c r="H22" s="97">
        <f t="shared" si="5"/>
        <v>0</v>
      </c>
      <c r="I22" s="98">
        <f t="shared" si="6"/>
        <v>0</v>
      </c>
      <c r="J22" s="97">
        <f t="shared" si="6"/>
        <v>0</v>
      </c>
    </row>
    <row r="23" spans="1:10" ht="20.100000000000001" customHeight="1" x14ac:dyDescent="0.25">
      <c r="A23" s="68" t="s">
        <v>11</v>
      </c>
      <c r="B23" s="94"/>
      <c r="C23" s="99">
        <f t="shared" ref="C23:J23" si="7">SUM(C17:C22)</f>
        <v>0</v>
      </c>
      <c r="D23" s="100">
        <f t="shared" si="7"/>
        <v>0</v>
      </c>
      <c r="E23" s="101">
        <f t="shared" si="7"/>
        <v>0</v>
      </c>
      <c r="F23" s="100">
        <f t="shared" si="7"/>
        <v>0</v>
      </c>
      <c r="G23" s="101">
        <f t="shared" si="7"/>
        <v>0</v>
      </c>
      <c r="H23" s="100">
        <f t="shared" si="7"/>
        <v>0</v>
      </c>
      <c r="I23" s="101">
        <f t="shared" si="7"/>
        <v>0</v>
      </c>
      <c r="J23" s="100">
        <f t="shared" si="7"/>
        <v>0</v>
      </c>
    </row>
    <row r="26" spans="1:10" ht="20.100000000000001" customHeight="1" x14ac:dyDescent="0.25">
      <c r="A26" s="85" t="s">
        <v>27</v>
      </c>
      <c r="B26" s="85" t="s">
        <v>28</v>
      </c>
      <c r="C26" s="77" t="s">
        <v>29</v>
      </c>
    </row>
    <row r="27" spans="1:10" ht="20.100000000000001" customHeight="1" x14ac:dyDescent="0.25">
      <c r="A27" s="70" t="s">
        <v>30</v>
      </c>
      <c r="B27" s="70">
        <v>27</v>
      </c>
      <c r="C27" s="87">
        <v>0.55000000000000004</v>
      </c>
    </row>
    <row r="28" spans="1:10" ht="20.100000000000001" customHeight="1" x14ac:dyDescent="0.25">
      <c r="A28" s="70" t="s">
        <v>31</v>
      </c>
      <c r="B28" s="70">
        <v>30</v>
      </c>
      <c r="C28" s="87">
        <v>0.25</v>
      </c>
    </row>
    <row r="29" spans="1:10" ht="20.100000000000001" customHeight="1" x14ac:dyDescent="0.25">
      <c r="A29" s="70" t="s">
        <v>32</v>
      </c>
      <c r="B29" s="110" t="s">
        <v>85</v>
      </c>
      <c r="C29" s="87" t="s">
        <v>85</v>
      </c>
    </row>
    <row r="30" spans="1:10" ht="20.100000000000001" customHeight="1" x14ac:dyDescent="0.25">
      <c r="A30" s="70" t="s">
        <v>33</v>
      </c>
      <c r="B30" s="110" t="s">
        <v>85</v>
      </c>
      <c r="C30" s="87" t="s">
        <v>85</v>
      </c>
    </row>
    <row r="31" spans="1:10" ht="20.100000000000001" customHeight="1" x14ac:dyDescent="0.25">
      <c r="A31" s="79" t="s">
        <v>34</v>
      </c>
      <c r="B31" s="70">
        <v>30</v>
      </c>
      <c r="C31" s="87">
        <v>0.2</v>
      </c>
    </row>
    <row r="32" spans="1:10" ht="20.100000000000001" customHeight="1" x14ac:dyDescent="0.25">
      <c r="A32" s="70" t="s">
        <v>35</v>
      </c>
      <c r="B32" s="110" t="s">
        <v>85</v>
      </c>
      <c r="C32" s="87" t="s">
        <v>85</v>
      </c>
    </row>
    <row r="33" spans="1:3" ht="20.100000000000001" customHeight="1" x14ac:dyDescent="0.25">
      <c r="A33" s="85" t="s">
        <v>25</v>
      </c>
      <c r="B33" s="85">
        <f>SUM(B27:B32)</f>
        <v>87</v>
      </c>
      <c r="C33" s="81">
        <f>SUM(C27:C32)</f>
        <v>1</v>
      </c>
    </row>
    <row r="34" spans="1:3" ht="20.100000000000001" customHeight="1" x14ac:dyDescent="0.25">
      <c r="A34" s="85" t="s">
        <v>36</v>
      </c>
      <c r="B34" s="85"/>
      <c r="C34" s="118">
        <v>601600</v>
      </c>
    </row>
    <row r="35" spans="1:3" ht="20.100000000000001" customHeight="1" x14ac:dyDescent="0.25">
      <c r="A35" s="83"/>
      <c r="B35" s="83"/>
      <c r="C35" s="142"/>
    </row>
    <row r="36" spans="1:3" ht="20.100000000000001" customHeight="1" x14ac:dyDescent="0.25">
      <c r="A36" s="83"/>
      <c r="B36" s="83"/>
      <c r="C36" s="84"/>
    </row>
    <row r="37" spans="1:3" ht="20.100000000000001" customHeight="1" thickBot="1" x14ac:dyDescent="0.2">
      <c r="A37" s="154" t="s">
        <v>228</v>
      </c>
      <c r="B37" s="154"/>
      <c r="C37" s="154"/>
    </row>
    <row r="38" spans="1:3" ht="20.100000000000001" customHeight="1" thickTop="1" x14ac:dyDescent="0.25">
      <c r="A38" s="85" t="s">
        <v>177</v>
      </c>
      <c r="B38" s="170" t="s">
        <v>178</v>
      </c>
      <c r="C38" s="170"/>
    </row>
    <row r="39" spans="1:3" ht="20.100000000000001" customHeight="1" x14ac:dyDescent="0.25">
      <c r="A39" s="70" t="s">
        <v>179</v>
      </c>
      <c r="B39" s="173" t="s">
        <v>85</v>
      </c>
      <c r="C39" s="173"/>
    </row>
    <row r="40" spans="1:3" ht="20.100000000000001" customHeight="1" x14ac:dyDescent="0.25">
      <c r="A40" s="70" t="s">
        <v>180</v>
      </c>
      <c r="B40" s="172" t="s">
        <v>85</v>
      </c>
      <c r="C40" s="172"/>
    </row>
    <row r="41" spans="1:3" ht="20.100000000000001" customHeight="1" x14ac:dyDescent="0.25">
      <c r="A41" s="70" t="s">
        <v>181</v>
      </c>
      <c r="B41" s="172">
        <v>0.35</v>
      </c>
      <c r="C41" s="172"/>
    </row>
    <row r="42" spans="1:3" ht="20.100000000000001" customHeight="1" x14ac:dyDescent="0.25">
      <c r="A42" s="70" t="s">
        <v>182</v>
      </c>
      <c r="B42" s="168">
        <v>0.35</v>
      </c>
      <c r="C42" s="168"/>
    </row>
    <row r="43" spans="1:3" ht="20.100000000000001" customHeight="1" x14ac:dyDescent="0.25">
      <c r="A43" s="70" t="s">
        <v>183</v>
      </c>
      <c r="B43" s="168">
        <v>0.3</v>
      </c>
      <c r="C43" s="168"/>
    </row>
  </sheetData>
  <sheetProtection password="DC74" sheet="1" objects="1" scenarios="1"/>
  <mergeCells count="9">
    <mergeCell ref="A1:I1"/>
    <mergeCell ref="A37:C37"/>
    <mergeCell ref="B42:C42"/>
    <mergeCell ref="B43:C43"/>
    <mergeCell ref="A13:J13"/>
    <mergeCell ref="B38:C38"/>
    <mergeCell ref="B39:C39"/>
    <mergeCell ref="B40:C40"/>
    <mergeCell ref="B41:C41"/>
  </mergeCells>
  <pageMargins left="0.7" right="0.7" top="0.75" bottom="0.75" header="0.3" footer="0.3"/>
  <pageSetup paperSize="9" scale="58" orientation="landscape" r:id="rId1"/>
  <ignoredErrors>
    <ignoredError sqref="H8:I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6"/>
  <sheetViews>
    <sheetView workbookViewId="0">
      <selection activeCell="F12" sqref="F12"/>
    </sheetView>
  </sheetViews>
  <sheetFormatPr defaultRowHeight="20.100000000000001" customHeight="1" x14ac:dyDescent="0.25"/>
  <cols>
    <col min="1" max="1" width="25.5703125" style="92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6" width="16.7109375" style="92" customWidth="1"/>
    <col min="7" max="7" width="15.85546875" style="92" bestFit="1" customWidth="1"/>
    <col min="8" max="8" width="11.28515625" style="92" bestFit="1" customWidth="1"/>
    <col min="9" max="9" width="16.42578125" style="92" bestFit="1" customWidth="1"/>
    <col min="10" max="11" width="13.28515625" style="92" bestFit="1" customWidth="1"/>
    <col min="12" max="16384" width="9.140625" style="92"/>
  </cols>
  <sheetData>
    <row r="1" spans="1:9" ht="20.100000000000001" customHeight="1" thickBot="1" x14ac:dyDescent="0.2">
      <c r="A1" s="154" t="s">
        <v>227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 thickTop="1" x14ac:dyDescent="0.25">
      <c r="A2" s="88" t="s">
        <v>93</v>
      </c>
      <c r="B2" s="89"/>
      <c r="C2" s="90"/>
      <c r="D2" s="67"/>
      <c r="E2" s="67"/>
      <c r="F2" s="67"/>
      <c r="G2" s="67"/>
      <c r="H2" s="70"/>
      <c r="I2" s="70"/>
    </row>
    <row r="3" spans="1:9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23</v>
      </c>
      <c r="H3" s="69" t="s">
        <v>171</v>
      </c>
      <c r="I3" s="69" t="s">
        <v>172</v>
      </c>
    </row>
    <row r="4" spans="1:9" ht="20.100000000000001" customHeight="1" x14ac:dyDescent="0.25">
      <c r="A4" s="70" t="s">
        <v>94</v>
      </c>
      <c r="B4" s="71">
        <v>100</v>
      </c>
      <c r="C4" s="67" t="s">
        <v>59</v>
      </c>
      <c r="D4" s="67" t="s">
        <v>26</v>
      </c>
      <c r="E4" s="148"/>
      <c r="F4" s="153"/>
      <c r="G4" s="152"/>
      <c r="H4" s="102">
        <f>0.6*$G$7/3</f>
        <v>30080</v>
      </c>
      <c r="I4" s="102">
        <f>1.4*$G$7/3</f>
        <v>70186.666666666672</v>
      </c>
    </row>
    <row r="5" spans="1:9" ht="20.100000000000001" customHeight="1" x14ac:dyDescent="0.25">
      <c r="A5" s="70" t="s">
        <v>95</v>
      </c>
      <c r="B5" s="71">
        <v>97.297297297297291</v>
      </c>
      <c r="C5" s="67" t="s">
        <v>59</v>
      </c>
      <c r="D5" s="67" t="s">
        <v>60</v>
      </c>
      <c r="E5" s="148"/>
      <c r="F5" s="153"/>
      <c r="G5" s="152"/>
      <c r="H5" s="102">
        <f t="shared" ref="H5:H6" si="0">0.6*$G$7/3</f>
        <v>30080</v>
      </c>
      <c r="I5" s="102">
        <f t="shared" ref="I5:I6" si="1">1.4*$G$7/3</f>
        <v>70186.666666666672</v>
      </c>
    </row>
    <row r="6" spans="1:9" ht="20.100000000000001" customHeight="1" x14ac:dyDescent="0.25">
      <c r="A6" s="70" t="s">
        <v>96</v>
      </c>
      <c r="B6" s="71">
        <v>50</v>
      </c>
      <c r="C6" s="67" t="s">
        <v>59</v>
      </c>
      <c r="D6" s="67" t="s">
        <v>60</v>
      </c>
      <c r="E6" s="148"/>
      <c r="F6" s="153"/>
      <c r="G6" s="152"/>
      <c r="H6" s="102">
        <f t="shared" si="0"/>
        <v>30080</v>
      </c>
      <c r="I6" s="102">
        <f t="shared" si="1"/>
        <v>70186.666666666672</v>
      </c>
    </row>
    <row r="7" spans="1:9" ht="20.100000000000001" customHeight="1" x14ac:dyDescent="0.25">
      <c r="A7" s="68" t="s">
        <v>25</v>
      </c>
      <c r="B7" s="90"/>
      <c r="C7" s="89"/>
      <c r="D7" s="89"/>
      <c r="E7" s="119">
        <f>SUM(E4:E6)</f>
        <v>0</v>
      </c>
      <c r="F7" s="89"/>
      <c r="G7" s="116">
        <v>150400</v>
      </c>
      <c r="H7" s="104"/>
      <c r="I7" s="104"/>
    </row>
    <row r="10" spans="1:9" ht="20.100000000000001" customHeight="1" thickBot="1" x14ac:dyDescent="0.3">
      <c r="A10" s="169" t="s">
        <v>226</v>
      </c>
      <c r="B10" s="169"/>
      <c r="C10" s="169"/>
      <c r="D10" s="169"/>
      <c r="E10" s="169"/>
      <c r="F10" s="169"/>
    </row>
    <row r="11" spans="1:9" ht="20.100000000000001" customHeight="1" thickTop="1" x14ac:dyDescent="0.25"/>
    <row r="12" spans="1:9" ht="20.100000000000001" customHeight="1" x14ac:dyDescent="0.25">
      <c r="A12" s="73" t="s">
        <v>93</v>
      </c>
      <c r="B12" s="94"/>
      <c r="C12" s="94"/>
      <c r="D12" s="94"/>
      <c r="E12" s="95">
        <v>1</v>
      </c>
      <c r="F12" s="95">
        <v>1</v>
      </c>
    </row>
    <row r="13" spans="1:9" ht="20.100000000000001" customHeight="1" x14ac:dyDescent="0.25">
      <c r="A13" s="68" t="s">
        <v>1</v>
      </c>
      <c r="B13" s="73" t="s">
        <v>2</v>
      </c>
      <c r="C13" s="69" t="s">
        <v>210</v>
      </c>
      <c r="D13" s="74" t="s">
        <v>211</v>
      </c>
      <c r="E13" s="69" t="s">
        <v>12</v>
      </c>
      <c r="F13" s="75" t="s">
        <v>3</v>
      </c>
    </row>
    <row r="14" spans="1:9" ht="20.100000000000001" customHeight="1" x14ac:dyDescent="0.25">
      <c r="A14" s="70" t="s">
        <v>94</v>
      </c>
      <c r="B14" s="94" t="s">
        <v>55</v>
      </c>
      <c r="C14" s="96">
        <f>+G4</f>
        <v>0</v>
      </c>
      <c r="D14" s="97">
        <f>+E4</f>
        <v>0</v>
      </c>
      <c r="E14" s="98">
        <f t="shared" ref="E14:F16" si="2">1*C14</f>
        <v>0</v>
      </c>
      <c r="F14" s="97">
        <f t="shared" si="2"/>
        <v>0</v>
      </c>
    </row>
    <row r="15" spans="1:9" ht="20.100000000000001" customHeight="1" x14ac:dyDescent="0.25">
      <c r="A15" s="70" t="s">
        <v>95</v>
      </c>
      <c r="B15" s="94" t="s">
        <v>55</v>
      </c>
      <c r="C15" s="96">
        <f>+G5</f>
        <v>0</v>
      </c>
      <c r="D15" s="97">
        <f>+E5</f>
        <v>0</v>
      </c>
      <c r="E15" s="98">
        <f t="shared" si="2"/>
        <v>0</v>
      </c>
      <c r="F15" s="97">
        <f t="shared" si="2"/>
        <v>0</v>
      </c>
    </row>
    <row r="16" spans="1:9" ht="20.100000000000001" customHeight="1" x14ac:dyDescent="0.25">
      <c r="A16" s="70" t="s">
        <v>96</v>
      </c>
      <c r="B16" s="94" t="s">
        <v>55</v>
      </c>
      <c r="C16" s="96">
        <f>+G6</f>
        <v>0</v>
      </c>
      <c r="D16" s="97">
        <f>+E6</f>
        <v>0</v>
      </c>
      <c r="E16" s="98">
        <f t="shared" si="2"/>
        <v>0</v>
      </c>
      <c r="F16" s="97">
        <f t="shared" si="2"/>
        <v>0</v>
      </c>
    </row>
    <row r="17" spans="1:6" ht="20.100000000000001" customHeight="1" x14ac:dyDescent="0.25">
      <c r="A17" s="68" t="s">
        <v>11</v>
      </c>
      <c r="B17" s="94"/>
      <c r="C17" s="99">
        <f>SUM(C14:C16)</f>
        <v>0</v>
      </c>
      <c r="D17" s="100">
        <f>SUM(D14:D16)</f>
        <v>0</v>
      </c>
      <c r="E17" s="101">
        <f>SUM(E14:E16)</f>
        <v>0</v>
      </c>
      <c r="F17" s="100">
        <f>SUM(F14:F16)</f>
        <v>0</v>
      </c>
    </row>
    <row r="19" spans="1:6" ht="20.100000000000001" customHeight="1" x14ac:dyDescent="0.25">
      <c r="A19" s="85" t="s">
        <v>27</v>
      </c>
      <c r="B19" s="85" t="s">
        <v>28</v>
      </c>
      <c r="C19" s="77" t="s">
        <v>29</v>
      </c>
    </row>
    <row r="20" spans="1:6" ht="20.100000000000001" customHeight="1" x14ac:dyDescent="0.25">
      <c r="A20" s="70" t="s">
        <v>30</v>
      </c>
      <c r="B20" s="70">
        <v>27</v>
      </c>
      <c r="C20" s="87">
        <v>1</v>
      </c>
    </row>
    <row r="21" spans="1:6" ht="20.100000000000001" customHeight="1" x14ac:dyDescent="0.25">
      <c r="A21" s="70" t="s">
        <v>31</v>
      </c>
      <c r="B21" s="110" t="s">
        <v>85</v>
      </c>
      <c r="C21" s="87" t="s">
        <v>85</v>
      </c>
    </row>
    <row r="22" spans="1:6" ht="20.100000000000001" customHeight="1" x14ac:dyDescent="0.25">
      <c r="A22" s="70" t="s">
        <v>32</v>
      </c>
      <c r="B22" s="110" t="s">
        <v>85</v>
      </c>
      <c r="C22" s="87" t="s">
        <v>85</v>
      </c>
    </row>
    <row r="23" spans="1:6" ht="20.100000000000001" customHeight="1" x14ac:dyDescent="0.25">
      <c r="A23" s="70" t="s">
        <v>33</v>
      </c>
      <c r="B23" s="110" t="s">
        <v>85</v>
      </c>
      <c r="C23" s="87" t="s">
        <v>85</v>
      </c>
    </row>
    <row r="24" spans="1:6" ht="20.100000000000001" customHeight="1" x14ac:dyDescent="0.25">
      <c r="A24" s="79" t="s">
        <v>34</v>
      </c>
      <c r="B24" s="110" t="s">
        <v>85</v>
      </c>
      <c r="C24" s="87" t="s">
        <v>85</v>
      </c>
    </row>
    <row r="25" spans="1:6" ht="20.100000000000001" customHeight="1" x14ac:dyDescent="0.25">
      <c r="A25" s="70" t="s">
        <v>35</v>
      </c>
      <c r="B25" s="110" t="s">
        <v>85</v>
      </c>
      <c r="C25" s="87" t="s">
        <v>85</v>
      </c>
    </row>
    <row r="26" spans="1:6" ht="20.100000000000001" customHeight="1" x14ac:dyDescent="0.25">
      <c r="A26" s="85" t="s">
        <v>25</v>
      </c>
      <c r="B26" s="85">
        <f>+SUM(B20:B25)</f>
        <v>27</v>
      </c>
      <c r="C26" s="81">
        <f>+SUM(C20:C25)</f>
        <v>1</v>
      </c>
    </row>
    <row r="27" spans="1:6" ht="20.100000000000001" customHeight="1" x14ac:dyDescent="0.25">
      <c r="A27" s="85" t="s">
        <v>36</v>
      </c>
      <c r="B27" s="85"/>
      <c r="C27" s="118">
        <v>150400</v>
      </c>
    </row>
    <row r="28" spans="1:6" ht="20.100000000000001" customHeight="1" x14ac:dyDescent="0.25">
      <c r="A28" s="83"/>
      <c r="B28" s="83"/>
      <c r="C28" s="142"/>
    </row>
    <row r="29" spans="1:6" ht="20.100000000000001" customHeight="1" x14ac:dyDescent="0.25">
      <c r="A29" s="83"/>
      <c r="B29" s="83"/>
      <c r="C29" s="84"/>
    </row>
    <row r="30" spans="1:6" ht="20.100000000000001" customHeight="1" thickBot="1" x14ac:dyDescent="0.2">
      <c r="A30" s="154" t="s">
        <v>228</v>
      </c>
      <c r="B30" s="154"/>
      <c r="C30" s="154"/>
    </row>
    <row r="31" spans="1:6" ht="20.100000000000001" customHeight="1" thickTop="1" x14ac:dyDescent="0.25">
      <c r="A31" s="85" t="s">
        <v>177</v>
      </c>
      <c r="B31" s="170" t="s">
        <v>178</v>
      </c>
      <c r="C31" s="170"/>
    </row>
    <row r="32" spans="1:6" ht="20.100000000000001" customHeight="1" x14ac:dyDescent="0.25">
      <c r="A32" s="70" t="s">
        <v>179</v>
      </c>
      <c r="B32" s="173" t="s">
        <v>85</v>
      </c>
      <c r="C32" s="173"/>
    </row>
    <row r="33" spans="1:3" ht="20.100000000000001" customHeight="1" x14ac:dyDescent="0.25">
      <c r="A33" s="70" t="s">
        <v>180</v>
      </c>
      <c r="B33" s="172">
        <v>0.5</v>
      </c>
      <c r="C33" s="172"/>
    </row>
    <row r="34" spans="1:3" ht="20.100000000000001" customHeight="1" x14ac:dyDescent="0.25">
      <c r="A34" s="70" t="s">
        <v>181</v>
      </c>
      <c r="B34" s="172">
        <v>0.1</v>
      </c>
      <c r="C34" s="172"/>
    </row>
    <row r="35" spans="1:3" ht="20.100000000000001" customHeight="1" x14ac:dyDescent="0.25">
      <c r="A35" s="70" t="s">
        <v>182</v>
      </c>
      <c r="B35" s="168">
        <v>0.25</v>
      </c>
      <c r="C35" s="168"/>
    </row>
    <row r="36" spans="1:3" ht="20.100000000000001" customHeight="1" x14ac:dyDescent="0.25">
      <c r="A36" s="70" t="s">
        <v>183</v>
      </c>
      <c r="B36" s="168">
        <v>0.15</v>
      </c>
      <c r="C36" s="168"/>
    </row>
  </sheetData>
  <sheetProtection password="DC74" sheet="1" objects="1" scenarios="1"/>
  <mergeCells count="9">
    <mergeCell ref="A1:I1"/>
    <mergeCell ref="A30:C30"/>
    <mergeCell ref="B35:C35"/>
    <mergeCell ref="B36:C36"/>
    <mergeCell ref="A10:F10"/>
    <mergeCell ref="B31:C31"/>
    <mergeCell ref="B32:C32"/>
    <mergeCell ref="B33:C33"/>
    <mergeCell ref="B34:C34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0"/>
  <sheetViews>
    <sheetView workbookViewId="0">
      <selection activeCell="F14" sqref="F14"/>
    </sheetView>
  </sheetViews>
  <sheetFormatPr defaultRowHeight="20.100000000000001" customHeight="1" x14ac:dyDescent="0.25"/>
  <cols>
    <col min="1" max="1" width="26.28515625" style="92" bestFit="1" customWidth="1"/>
    <col min="2" max="2" width="21.5703125" style="92" bestFit="1" customWidth="1"/>
    <col min="3" max="3" width="26.140625" style="92" bestFit="1" customWidth="1"/>
    <col min="4" max="4" width="20.28515625" style="92" bestFit="1" customWidth="1"/>
    <col min="5" max="14" width="16.7109375" style="92" customWidth="1"/>
    <col min="15" max="16384" width="9.140625" style="92"/>
  </cols>
  <sheetData>
    <row r="1" spans="1:14" ht="20.100000000000001" customHeight="1" thickBot="1" x14ac:dyDescent="0.2">
      <c r="A1" s="154" t="s">
        <v>228</v>
      </c>
      <c r="B1" s="154"/>
      <c r="C1" s="154"/>
      <c r="D1" s="154" t="s">
        <v>228</v>
      </c>
      <c r="E1" s="154"/>
      <c r="F1" s="154"/>
      <c r="G1" s="154" t="s">
        <v>228</v>
      </c>
      <c r="H1" s="154"/>
      <c r="I1" s="154"/>
    </row>
    <row r="2" spans="1:14" ht="20.100000000000001" customHeight="1" thickTop="1" x14ac:dyDescent="0.25">
      <c r="A2" s="88" t="s">
        <v>97</v>
      </c>
      <c r="B2" s="90"/>
      <c r="C2" s="67"/>
      <c r="D2" s="67"/>
      <c r="E2" s="67"/>
      <c r="F2" s="67"/>
      <c r="G2" s="67"/>
      <c r="H2" s="70"/>
      <c r="I2" s="70"/>
    </row>
    <row r="3" spans="1:14" ht="20.100000000000001" customHeight="1" x14ac:dyDescent="0.25">
      <c r="A3" s="68" t="s">
        <v>18</v>
      </c>
      <c r="B3" s="69" t="s">
        <v>176</v>
      </c>
      <c r="C3" s="68" t="s">
        <v>19</v>
      </c>
      <c r="D3" s="68" t="s">
        <v>20</v>
      </c>
      <c r="E3" s="69" t="s">
        <v>21</v>
      </c>
      <c r="F3" s="69" t="s">
        <v>22</v>
      </c>
      <c r="G3" s="69" t="s">
        <v>23</v>
      </c>
      <c r="H3" s="69" t="s">
        <v>171</v>
      </c>
      <c r="I3" s="69" t="s">
        <v>172</v>
      </c>
    </row>
    <row r="4" spans="1:14" ht="20.100000000000001" customHeight="1" x14ac:dyDescent="0.25">
      <c r="A4" s="70" t="s">
        <v>98</v>
      </c>
      <c r="B4" s="71">
        <v>100</v>
      </c>
      <c r="C4" s="67" t="s">
        <v>59</v>
      </c>
      <c r="D4" s="67" t="s">
        <v>60</v>
      </c>
      <c r="E4" s="148"/>
      <c r="F4" s="152"/>
      <c r="G4" s="152"/>
      <c r="H4" s="102">
        <f>0.6*$G$9/5</f>
        <v>162432</v>
      </c>
      <c r="I4" s="102">
        <f>1.4*$G$9/5</f>
        <v>379007.99999999994</v>
      </c>
    </row>
    <row r="5" spans="1:14" ht="20.100000000000001" customHeight="1" x14ac:dyDescent="0.25">
      <c r="A5" s="70" t="s">
        <v>99</v>
      </c>
      <c r="B5" s="71">
        <v>60.748601562499999</v>
      </c>
      <c r="C5" s="67" t="s">
        <v>59</v>
      </c>
      <c r="D5" s="67" t="s">
        <v>45</v>
      </c>
      <c r="E5" s="148"/>
      <c r="F5" s="152"/>
      <c r="G5" s="152"/>
      <c r="H5" s="102">
        <f t="shared" ref="H5:H8" si="0">0.6*$G$9/5</f>
        <v>162432</v>
      </c>
      <c r="I5" s="102">
        <f t="shared" ref="I5:I8" si="1">1.4*$G$9/5</f>
        <v>379007.99999999994</v>
      </c>
    </row>
    <row r="6" spans="1:14" ht="20.100000000000001" customHeight="1" x14ac:dyDescent="0.25">
      <c r="A6" s="70" t="s">
        <v>100</v>
      </c>
      <c r="B6" s="71">
        <v>58.776781249999999</v>
      </c>
      <c r="C6" s="67" t="s">
        <v>59</v>
      </c>
      <c r="D6" s="67" t="s">
        <v>60</v>
      </c>
      <c r="E6" s="148"/>
      <c r="F6" s="152"/>
      <c r="G6" s="152"/>
      <c r="H6" s="102">
        <f t="shared" si="0"/>
        <v>162432</v>
      </c>
      <c r="I6" s="102">
        <f t="shared" si="1"/>
        <v>379007.99999999994</v>
      </c>
    </row>
    <row r="7" spans="1:14" ht="20.100000000000001" customHeight="1" x14ac:dyDescent="0.25">
      <c r="A7" s="70" t="s">
        <v>101</v>
      </c>
      <c r="B7" s="71">
        <v>53.508828125000001</v>
      </c>
      <c r="C7" s="67" t="s">
        <v>59</v>
      </c>
      <c r="D7" s="67" t="s">
        <v>60</v>
      </c>
      <c r="E7" s="148"/>
      <c r="F7" s="152"/>
      <c r="G7" s="152"/>
      <c r="H7" s="102">
        <f t="shared" si="0"/>
        <v>162432</v>
      </c>
      <c r="I7" s="102">
        <f t="shared" si="1"/>
        <v>379007.99999999994</v>
      </c>
    </row>
    <row r="8" spans="1:14" ht="20.100000000000001" customHeight="1" x14ac:dyDescent="0.25">
      <c r="A8" s="70" t="s">
        <v>102</v>
      </c>
      <c r="B8" s="71">
        <v>50</v>
      </c>
      <c r="C8" s="67" t="s">
        <v>59</v>
      </c>
      <c r="D8" s="67" t="s">
        <v>60</v>
      </c>
      <c r="E8" s="148"/>
      <c r="F8" s="152"/>
      <c r="G8" s="152"/>
      <c r="H8" s="102">
        <f t="shared" si="0"/>
        <v>162432</v>
      </c>
      <c r="I8" s="102">
        <f t="shared" si="1"/>
        <v>379007.99999999994</v>
      </c>
    </row>
    <row r="9" spans="1:14" ht="20.100000000000001" customHeight="1" x14ac:dyDescent="0.25">
      <c r="A9" s="68" t="s">
        <v>25</v>
      </c>
      <c r="B9" s="72"/>
      <c r="C9" s="68"/>
      <c r="D9" s="68"/>
      <c r="E9" s="105">
        <f>SUM(E4:E8)</f>
        <v>0</v>
      </c>
      <c r="F9" s="103"/>
      <c r="G9" s="103">
        <v>1353600</v>
      </c>
      <c r="H9" s="104"/>
      <c r="I9" s="104"/>
    </row>
    <row r="12" spans="1:14" ht="20.100000000000001" customHeight="1" thickBot="1" x14ac:dyDescent="0.3">
      <c r="A12" s="169" t="s">
        <v>226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  <row r="13" spans="1:14" ht="20.100000000000001" customHeight="1" thickTop="1" x14ac:dyDescent="0.25"/>
    <row r="14" spans="1:14" ht="20.100000000000001" customHeight="1" x14ac:dyDescent="0.25">
      <c r="A14" s="73" t="s">
        <v>97</v>
      </c>
      <c r="B14" s="94"/>
      <c r="C14" s="94"/>
      <c r="D14" s="94"/>
      <c r="E14" s="95">
        <v>0.2</v>
      </c>
      <c r="F14" s="95">
        <v>0.2</v>
      </c>
      <c r="G14" s="95">
        <v>0.3</v>
      </c>
      <c r="H14" s="95">
        <v>0.3</v>
      </c>
      <c r="I14" s="95">
        <v>0.25</v>
      </c>
      <c r="J14" s="95">
        <v>0.25</v>
      </c>
      <c r="K14" s="95">
        <v>0.1</v>
      </c>
      <c r="L14" s="95">
        <v>0.1</v>
      </c>
      <c r="M14" s="95">
        <v>0.15</v>
      </c>
      <c r="N14" s="95">
        <v>0.15</v>
      </c>
    </row>
    <row r="15" spans="1:14" ht="20.100000000000001" customHeight="1" x14ac:dyDescent="0.25">
      <c r="A15" s="68" t="s">
        <v>1</v>
      </c>
      <c r="B15" s="73" t="s">
        <v>2</v>
      </c>
      <c r="C15" s="69" t="s">
        <v>210</v>
      </c>
      <c r="D15" s="74" t="s">
        <v>211</v>
      </c>
      <c r="E15" s="69" t="s">
        <v>12</v>
      </c>
      <c r="F15" s="75" t="s">
        <v>3</v>
      </c>
      <c r="G15" s="69" t="s">
        <v>4</v>
      </c>
      <c r="H15" s="75" t="s">
        <v>5</v>
      </c>
      <c r="I15" s="69" t="s">
        <v>71</v>
      </c>
      <c r="J15" s="75" t="s">
        <v>72</v>
      </c>
      <c r="K15" s="69" t="s">
        <v>13</v>
      </c>
      <c r="L15" s="75" t="s">
        <v>14</v>
      </c>
      <c r="M15" s="69" t="s">
        <v>15</v>
      </c>
      <c r="N15" s="73" t="s">
        <v>16</v>
      </c>
    </row>
    <row r="16" spans="1:14" ht="20.100000000000001" customHeight="1" x14ac:dyDescent="0.25">
      <c r="A16" s="70" t="s">
        <v>98</v>
      </c>
      <c r="B16" s="94" t="s">
        <v>103</v>
      </c>
      <c r="C16" s="96">
        <f>+G4</f>
        <v>0</v>
      </c>
      <c r="D16" s="97">
        <f>+E4</f>
        <v>0</v>
      </c>
      <c r="E16" s="98">
        <f t="shared" ref="E16:F20" si="2">0.2*C16</f>
        <v>0</v>
      </c>
      <c r="F16" s="97">
        <f t="shared" si="2"/>
        <v>0</v>
      </c>
      <c r="G16" s="98">
        <f>0.3*C16</f>
        <v>0</v>
      </c>
      <c r="H16" s="97">
        <f>0.3*D16</f>
        <v>0</v>
      </c>
      <c r="I16" s="98">
        <f t="shared" ref="I16:J20" si="3">0.25*C16</f>
        <v>0</v>
      </c>
      <c r="J16" s="97">
        <f t="shared" si="3"/>
        <v>0</v>
      </c>
      <c r="K16" s="98">
        <f t="shared" ref="K16:L20" si="4">0.1*C16</f>
        <v>0</v>
      </c>
      <c r="L16" s="97">
        <f t="shared" si="4"/>
        <v>0</v>
      </c>
      <c r="M16" s="98">
        <f t="shared" ref="M16:N20" si="5">0.15*C16</f>
        <v>0</v>
      </c>
      <c r="N16" s="94">
        <f t="shared" si="5"/>
        <v>0</v>
      </c>
    </row>
    <row r="17" spans="1:14" ht="20.100000000000001" customHeight="1" x14ac:dyDescent="0.25">
      <c r="A17" s="70" t="s">
        <v>99</v>
      </c>
      <c r="B17" s="94" t="s">
        <v>103</v>
      </c>
      <c r="C17" s="96">
        <f>+G5</f>
        <v>0</v>
      </c>
      <c r="D17" s="97">
        <f>+E5</f>
        <v>0</v>
      </c>
      <c r="E17" s="98">
        <f t="shared" si="2"/>
        <v>0</v>
      </c>
      <c r="F17" s="97">
        <f t="shared" si="2"/>
        <v>0</v>
      </c>
      <c r="G17" s="98">
        <f>0.3*C17</f>
        <v>0</v>
      </c>
      <c r="H17" s="97">
        <f>0.3*D17</f>
        <v>0</v>
      </c>
      <c r="I17" s="98">
        <f t="shared" si="3"/>
        <v>0</v>
      </c>
      <c r="J17" s="97">
        <f t="shared" si="3"/>
        <v>0</v>
      </c>
      <c r="K17" s="98">
        <f t="shared" si="4"/>
        <v>0</v>
      </c>
      <c r="L17" s="97">
        <f t="shared" si="4"/>
        <v>0</v>
      </c>
      <c r="M17" s="98">
        <f t="shared" si="5"/>
        <v>0</v>
      </c>
      <c r="N17" s="94">
        <f t="shared" si="5"/>
        <v>0</v>
      </c>
    </row>
    <row r="18" spans="1:14" ht="20.100000000000001" customHeight="1" x14ac:dyDescent="0.25">
      <c r="A18" s="70" t="s">
        <v>100</v>
      </c>
      <c r="B18" s="94" t="s">
        <v>103</v>
      </c>
      <c r="C18" s="96">
        <f>+G6</f>
        <v>0</v>
      </c>
      <c r="D18" s="97">
        <f>+E6</f>
        <v>0</v>
      </c>
      <c r="E18" s="98">
        <f t="shared" si="2"/>
        <v>0</v>
      </c>
      <c r="F18" s="97">
        <f t="shared" si="2"/>
        <v>0</v>
      </c>
      <c r="G18" s="98">
        <f t="shared" ref="G18" si="6">0.3*C18</f>
        <v>0</v>
      </c>
      <c r="H18" s="97">
        <f>0.3*D18</f>
        <v>0</v>
      </c>
      <c r="I18" s="98">
        <f t="shared" si="3"/>
        <v>0</v>
      </c>
      <c r="J18" s="97">
        <f t="shared" si="3"/>
        <v>0</v>
      </c>
      <c r="K18" s="98">
        <f t="shared" si="4"/>
        <v>0</v>
      </c>
      <c r="L18" s="97">
        <f t="shared" si="4"/>
        <v>0</v>
      </c>
      <c r="M18" s="98">
        <f t="shared" si="5"/>
        <v>0</v>
      </c>
      <c r="N18" s="94">
        <f t="shared" si="5"/>
        <v>0</v>
      </c>
    </row>
    <row r="19" spans="1:14" ht="20.100000000000001" customHeight="1" x14ac:dyDescent="0.25">
      <c r="A19" s="70" t="s">
        <v>101</v>
      </c>
      <c r="B19" s="94" t="s">
        <v>103</v>
      </c>
      <c r="C19" s="96">
        <f>+G7</f>
        <v>0</v>
      </c>
      <c r="D19" s="97">
        <f>+E7</f>
        <v>0</v>
      </c>
      <c r="E19" s="98">
        <f t="shared" si="2"/>
        <v>0</v>
      </c>
      <c r="F19" s="97">
        <f t="shared" si="2"/>
        <v>0</v>
      </c>
      <c r="G19" s="98">
        <f>0.3*C19</f>
        <v>0</v>
      </c>
      <c r="H19" s="97">
        <f>0.3*D19</f>
        <v>0</v>
      </c>
      <c r="I19" s="98">
        <f t="shared" si="3"/>
        <v>0</v>
      </c>
      <c r="J19" s="97">
        <f t="shared" si="3"/>
        <v>0</v>
      </c>
      <c r="K19" s="98">
        <f t="shared" si="4"/>
        <v>0</v>
      </c>
      <c r="L19" s="97">
        <f t="shared" si="4"/>
        <v>0</v>
      </c>
      <c r="M19" s="98">
        <f t="shared" si="5"/>
        <v>0</v>
      </c>
      <c r="N19" s="94">
        <f t="shared" si="5"/>
        <v>0</v>
      </c>
    </row>
    <row r="20" spans="1:14" ht="20.100000000000001" customHeight="1" x14ac:dyDescent="0.25">
      <c r="A20" s="70" t="s">
        <v>102</v>
      </c>
      <c r="B20" s="94" t="s">
        <v>103</v>
      </c>
      <c r="C20" s="96">
        <f>+G8</f>
        <v>0</v>
      </c>
      <c r="D20" s="97">
        <f>+E8</f>
        <v>0</v>
      </c>
      <c r="E20" s="98">
        <f t="shared" si="2"/>
        <v>0</v>
      </c>
      <c r="F20" s="97">
        <f t="shared" si="2"/>
        <v>0</v>
      </c>
      <c r="G20" s="98">
        <f>0.3*C20</f>
        <v>0</v>
      </c>
      <c r="H20" s="97">
        <f>0.3*D20</f>
        <v>0</v>
      </c>
      <c r="I20" s="98">
        <f t="shared" si="3"/>
        <v>0</v>
      </c>
      <c r="J20" s="97">
        <f t="shared" si="3"/>
        <v>0</v>
      </c>
      <c r="K20" s="98">
        <f t="shared" si="4"/>
        <v>0</v>
      </c>
      <c r="L20" s="97">
        <f t="shared" si="4"/>
        <v>0</v>
      </c>
      <c r="M20" s="98">
        <f t="shared" si="5"/>
        <v>0</v>
      </c>
      <c r="N20" s="94">
        <f t="shared" si="5"/>
        <v>0</v>
      </c>
    </row>
    <row r="21" spans="1:14" ht="20.100000000000001" customHeight="1" x14ac:dyDescent="0.25">
      <c r="A21" s="68" t="s">
        <v>11</v>
      </c>
      <c r="B21" s="94"/>
      <c r="C21" s="99">
        <f t="shared" ref="C21:F21" si="7">SUM(C16:C20)</f>
        <v>0</v>
      </c>
      <c r="D21" s="100">
        <f t="shared" si="7"/>
        <v>0</v>
      </c>
      <c r="E21" s="101">
        <f t="shared" si="7"/>
        <v>0</v>
      </c>
      <c r="F21" s="100">
        <f t="shared" si="7"/>
        <v>0</v>
      </c>
      <c r="G21" s="101">
        <f>SUM(G16:G20)</f>
        <v>0</v>
      </c>
      <c r="H21" s="100">
        <f>SUM(H16:H20)</f>
        <v>0</v>
      </c>
      <c r="I21" s="101">
        <f t="shared" ref="I21:M21" si="8">SUM(I16:I20)</f>
        <v>0</v>
      </c>
      <c r="J21" s="100">
        <f t="shared" si="8"/>
        <v>0</v>
      </c>
      <c r="K21" s="101">
        <f t="shared" si="8"/>
        <v>0</v>
      </c>
      <c r="L21" s="100">
        <f t="shared" si="8"/>
        <v>0</v>
      </c>
      <c r="M21" s="101">
        <f t="shared" si="8"/>
        <v>0</v>
      </c>
      <c r="N21" s="94">
        <f>SUM(N16:N20)</f>
        <v>0</v>
      </c>
    </row>
    <row r="23" spans="1:14" ht="20.100000000000001" customHeight="1" x14ac:dyDescent="0.25">
      <c r="A23" s="85" t="s">
        <v>27</v>
      </c>
      <c r="B23" s="85" t="s">
        <v>28</v>
      </c>
      <c r="C23" s="77" t="s">
        <v>29</v>
      </c>
    </row>
    <row r="24" spans="1:14" ht="20.100000000000001" customHeight="1" x14ac:dyDescent="0.25">
      <c r="A24" s="70" t="s">
        <v>30</v>
      </c>
      <c r="B24" s="70">
        <v>27</v>
      </c>
      <c r="C24" s="87">
        <v>0.2</v>
      </c>
    </row>
    <row r="25" spans="1:14" ht="20.100000000000001" customHeight="1" x14ac:dyDescent="0.25">
      <c r="A25" s="70" t="s">
        <v>31</v>
      </c>
      <c r="B25" s="70">
        <v>30</v>
      </c>
      <c r="C25" s="87">
        <v>0.3</v>
      </c>
    </row>
    <row r="26" spans="1:14" ht="20.100000000000001" customHeight="1" x14ac:dyDescent="0.25">
      <c r="A26" s="70" t="s">
        <v>32</v>
      </c>
      <c r="B26" s="70">
        <v>31</v>
      </c>
      <c r="C26" s="87">
        <v>0.25</v>
      </c>
    </row>
    <row r="27" spans="1:14" ht="20.100000000000001" customHeight="1" x14ac:dyDescent="0.25">
      <c r="A27" s="70" t="s">
        <v>33</v>
      </c>
      <c r="B27" s="70">
        <v>31</v>
      </c>
      <c r="C27" s="87">
        <v>0.1</v>
      </c>
    </row>
    <row r="28" spans="1:14" ht="20.100000000000001" customHeight="1" x14ac:dyDescent="0.25">
      <c r="A28" s="79" t="s">
        <v>34</v>
      </c>
      <c r="B28" s="70">
        <v>30</v>
      </c>
      <c r="C28" s="87">
        <v>0.15</v>
      </c>
    </row>
    <row r="29" spans="1:14" ht="20.100000000000001" customHeight="1" x14ac:dyDescent="0.25">
      <c r="A29" s="70" t="s">
        <v>35</v>
      </c>
      <c r="B29" s="110" t="s">
        <v>85</v>
      </c>
      <c r="C29" s="86" t="s">
        <v>85</v>
      </c>
    </row>
    <row r="30" spans="1:14" ht="20.100000000000001" customHeight="1" x14ac:dyDescent="0.25">
      <c r="A30" s="85" t="s">
        <v>25</v>
      </c>
      <c r="B30" s="85">
        <f>SUM(B24:B29)</f>
        <v>149</v>
      </c>
      <c r="C30" s="81">
        <f>SUM(C24:C29)</f>
        <v>1</v>
      </c>
    </row>
    <row r="31" spans="1:14" ht="20.100000000000001" customHeight="1" x14ac:dyDescent="0.25">
      <c r="A31" s="85" t="s">
        <v>36</v>
      </c>
      <c r="B31" s="85"/>
      <c r="C31" s="118">
        <v>1353600</v>
      </c>
    </row>
    <row r="32" spans="1:14" ht="20.100000000000001" customHeight="1" x14ac:dyDescent="0.25">
      <c r="A32" s="83"/>
      <c r="B32" s="83"/>
      <c r="C32" s="142"/>
    </row>
    <row r="33" spans="1:3" ht="20.100000000000001" customHeight="1" x14ac:dyDescent="0.25">
      <c r="A33" s="83"/>
      <c r="B33" s="83"/>
      <c r="C33" s="84"/>
    </row>
    <row r="34" spans="1:3" ht="20.100000000000001" customHeight="1" thickBot="1" x14ac:dyDescent="0.2">
      <c r="A34" s="154" t="s">
        <v>228</v>
      </c>
      <c r="B34" s="154"/>
      <c r="C34" s="154"/>
    </row>
    <row r="35" spans="1:3" ht="20.100000000000001" customHeight="1" thickTop="1" x14ac:dyDescent="0.25">
      <c r="A35" s="85" t="s">
        <v>177</v>
      </c>
      <c r="B35" s="176" t="s">
        <v>178</v>
      </c>
      <c r="C35" s="177"/>
    </row>
    <row r="36" spans="1:3" ht="20.100000000000001" customHeight="1" x14ac:dyDescent="0.25">
      <c r="A36" s="70" t="s">
        <v>179</v>
      </c>
      <c r="B36" s="178" t="s">
        <v>85</v>
      </c>
      <c r="C36" s="179"/>
    </row>
    <row r="37" spans="1:3" ht="20.100000000000001" customHeight="1" x14ac:dyDescent="0.25">
      <c r="A37" s="70" t="s">
        <v>180</v>
      </c>
      <c r="B37" s="180">
        <v>0.25</v>
      </c>
      <c r="C37" s="181"/>
    </row>
    <row r="38" spans="1:3" ht="20.100000000000001" customHeight="1" x14ac:dyDescent="0.25">
      <c r="A38" s="70" t="s">
        <v>181</v>
      </c>
      <c r="B38" s="180">
        <v>0.2</v>
      </c>
      <c r="C38" s="181"/>
    </row>
    <row r="39" spans="1:3" ht="20.100000000000001" customHeight="1" x14ac:dyDescent="0.25">
      <c r="A39" s="70" t="s">
        <v>182</v>
      </c>
      <c r="B39" s="174">
        <v>0.25</v>
      </c>
      <c r="C39" s="175"/>
    </row>
    <row r="40" spans="1:3" ht="20.100000000000001" customHeight="1" x14ac:dyDescent="0.25">
      <c r="A40" s="70" t="s">
        <v>183</v>
      </c>
      <c r="B40" s="174">
        <v>0.3</v>
      </c>
      <c r="C40" s="175"/>
    </row>
  </sheetData>
  <sheetProtection password="DC74" sheet="1" objects="1" scenarios="1"/>
  <mergeCells count="11">
    <mergeCell ref="B40:C40"/>
    <mergeCell ref="A12:N12"/>
    <mergeCell ref="B35:C35"/>
    <mergeCell ref="B36:C36"/>
    <mergeCell ref="B37:C37"/>
    <mergeCell ref="B38:C38"/>
    <mergeCell ref="A1:C1"/>
    <mergeCell ref="D1:F1"/>
    <mergeCell ref="G1:I1"/>
    <mergeCell ref="A34:C34"/>
    <mergeCell ref="B39:C39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AT</vt:lpstr>
      <vt:lpstr>BE</vt:lpstr>
      <vt:lpstr>CH</vt:lpstr>
      <vt:lpstr>CZ</vt:lpstr>
      <vt:lpstr>DE</vt:lpstr>
      <vt:lpstr>ES</vt:lpstr>
      <vt:lpstr>FR</vt:lpstr>
      <vt:lpstr>HU</vt:lpstr>
      <vt:lpstr>IT</vt:lpstr>
      <vt:lpstr>JAP</vt:lpstr>
      <vt:lpstr>NL</vt:lpstr>
      <vt:lpstr>PL</vt:lpstr>
      <vt:lpstr>RU</vt:lpstr>
      <vt:lpstr>SI</vt:lpstr>
      <vt:lpstr>SK</vt:lpstr>
      <vt:lpstr>SE</vt:lpstr>
      <vt:lpstr>NO</vt:lpstr>
      <vt:lpstr>DK</vt:lpstr>
      <vt:lpstr>FI</vt:lpstr>
      <vt:lpstr>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Ivančica Horvatić</cp:lastModifiedBy>
  <cp:lastPrinted>2014-04-15T07:50:40Z</cp:lastPrinted>
  <dcterms:created xsi:type="dcterms:W3CDTF">2014-04-07T08:19:12Z</dcterms:created>
  <dcterms:modified xsi:type="dcterms:W3CDTF">2014-04-15T13:59:52Z</dcterms:modified>
</cp:coreProperties>
</file>